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775" tabRatio="691" activeTab="0"/>
  </bookViews>
  <sheets>
    <sheet name="роспись" sheetId="1" r:id="rId1"/>
    <sheet name="штатка аппарат" sheetId="2" r:id="rId2"/>
    <sheet name="штатка культура" sheetId="3" r:id="rId3"/>
  </sheets>
  <definedNames>
    <definedName name="_xlnm.Print_Titles" localSheetId="0">'роспись'!$7:$8</definedName>
    <definedName name="_xlnm.Print_Area" localSheetId="1">'штатка аппарат'!$A$1:$Y$22</definedName>
    <definedName name="_xlnm.Print_Area" localSheetId="2">'штатка культура'!$A$1:$R$40</definedName>
  </definedNames>
  <calcPr fullCalcOnLoad="1"/>
</workbook>
</file>

<file path=xl/sharedStrings.xml><?xml version="1.0" encoding="utf-8"?>
<sst xmlns="http://schemas.openxmlformats.org/spreadsheetml/2006/main" count="1026" uniqueCount="194">
  <si>
    <t>Наименование показателя</t>
  </si>
  <si>
    <t>раздел</t>
  </si>
  <si>
    <t>подраздел</t>
  </si>
  <si>
    <t>целевая статья</t>
  </si>
  <si>
    <t>вид расхода</t>
  </si>
  <si>
    <t>01</t>
  </si>
  <si>
    <t>00</t>
  </si>
  <si>
    <t>000</t>
  </si>
  <si>
    <t>02</t>
  </si>
  <si>
    <t>0000000</t>
  </si>
  <si>
    <t>0010000</t>
  </si>
  <si>
    <t>04</t>
  </si>
  <si>
    <t>08</t>
  </si>
  <si>
    <t>10</t>
  </si>
  <si>
    <t>Коды ведомственной  классификации</t>
  </si>
  <si>
    <t>ВСЕГО расходов</t>
  </si>
  <si>
    <t>03</t>
  </si>
  <si>
    <t>Оплата труда и начисление на оплату труда</t>
  </si>
  <si>
    <t>210</t>
  </si>
  <si>
    <t>Заработная плата</t>
  </si>
  <si>
    <t>Прочие выплаты</t>
  </si>
  <si>
    <t>Начисления на оплату труда</t>
  </si>
  <si>
    <t>211</t>
  </si>
  <si>
    <t>212</t>
  </si>
  <si>
    <t>213</t>
  </si>
  <si>
    <t>Приобретение услуг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</si>
  <si>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</si>
  <si>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</si>
  <si>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</si>
  <si>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</si>
  <si>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</si>
  <si>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</si>
  <si>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</si>
  <si>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221</t>
  </si>
  <si>
    <t>222</t>
  </si>
  <si>
    <t>223</t>
  </si>
  <si>
    <t>224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</si>
  <si>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</si>
  <si>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</si>
  <si>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</si>
  <si>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</si>
  <si>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</si>
  <si>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</si>
  <si>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</si>
  <si>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</si>
  <si>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</si>
  <si>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310</t>
  </si>
  <si>
    <t>320</t>
  </si>
  <si>
    <t>340</t>
  </si>
  <si>
    <t>Пособия по социальной помощи населению</t>
  </si>
  <si>
    <t>260</t>
  </si>
  <si>
    <t>262</t>
  </si>
  <si>
    <t>назначено по бюджету</t>
  </si>
  <si>
    <t>Социальное обеспечение</t>
  </si>
  <si>
    <t>Общегосударственные вопросы</t>
  </si>
  <si>
    <t>"Утверждаю"</t>
  </si>
  <si>
    <t>Центральный аппарат  ВСЕГО</t>
  </si>
  <si>
    <t>06</t>
  </si>
  <si>
    <t>Обеспечение деятельности подведомственных учреждений</t>
  </si>
  <si>
    <t>4500000</t>
  </si>
  <si>
    <t>453</t>
  </si>
  <si>
    <t>Библиотеки</t>
  </si>
  <si>
    <t>Взаимные расчеты (Международный фестиваль "Алтаргана-2006")</t>
  </si>
  <si>
    <t>500</t>
  </si>
  <si>
    <t>0020400</t>
  </si>
  <si>
    <t>001</t>
  </si>
  <si>
    <t>Выполнение функций бюджетными учреждениями</t>
  </si>
  <si>
    <t>4409900</t>
  </si>
  <si>
    <t>4429900</t>
  </si>
  <si>
    <t>0020300</t>
  </si>
  <si>
    <t>014</t>
  </si>
  <si>
    <t>КОСГУ</t>
  </si>
  <si>
    <t>Код администратора</t>
  </si>
  <si>
    <t>ххх</t>
  </si>
  <si>
    <t>Функционирование высшего должностного лица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</si>
  <si>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</si>
  <si>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</si>
  <si>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</si>
  <si>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</si>
  <si>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</si>
  <si>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Культура,кинематография, средства массовой информации</t>
  </si>
  <si>
    <t>Культура</t>
  </si>
  <si>
    <t>28</t>
  </si>
  <si>
    <t>Глава администрации сельского поселения</t>
  </si>
  <si>
    <t>Национальная оборона</t>
  </si>
  <si>
    <t>400</t>
  </si>
  <si>
    <t xml:space="preserve">Мобилизационная и вневойсковая подготовка 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</si>
  <si>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</si>
  <si>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</si>
  <si>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0013600</t>
  </si>
  <si>
    <t xml:space="preserve">Дворцы дома культуры, другие учреждения культуры и средств массовой информации </t>
  </si>
  <si>
    <t xml:space="preserve">   Администрация сельского поселения</t>
  </si>
  <si>
    <t>Благоустройство</t>
  </si>
  <si>
    <t>05</t>
  </si>
  <si>
    <t>Прочие мероприятия по благоустройству</t>
  </si>
  <si>
    <t>5202800</t>
  </si>
  <si>
    <t>0700401</t>
  </si>
  <si>
    <t>Будаева Ц.А.</t>
  </si>
  <si>
    <t>Национальная безопасность и правоохранительная деятельность</t>
  </si>
  <si>
    <t>Обеспечение пожарной безопасности</t>
  </si>
  <si>
    <t>Резервный фонд финансирования непредвиденных расходов Правительства Республики Бурятия</t>
  </si>
  <si>
    <t>Физическая культура и спорт</t>
  </si>
  <si>
    <t>Массовый спорт</t>
  </si>
  <si>
    <t>Мероприятия в области здравооранения, спорта и физической культуры, туризма</t>
  </si>
  <si>
    <t>11</t>
  </si>
  <si>
    <t>5129700</t>
  </si>
  <si>
    <t>6000500</t>
  </si>
  <si>
    <t>Бюджетная роспись бюджета  МО СП"Краснопартизанское" на 2013 год</t>
  </si>
  <si>
    <t>Глава</t>
  </si>
  <si>
    <t>Зам. Руководителя
(главный специалист)</t>
  </si>
  <si>
    <t>специалист 1 кат.</t>
  </si>
  <si>
    <t>специалист 2 кат.</t>
  </si>
  <si>
    <t>итого</t>
  </si>
  <si>
    <t>староста 0,4</t>
  </si>
  <si>
    <t>староста 0,25</t>
  </si>
  <si>
    <t>штатная численность</t>
  </si>
  <si>
    <t>денежное 
вознаграждение</t>
  </si>
  <si>
    <t>должностной 
оклад</t>
  </si>
  <si>
    <t>особые условия</t>
  </si>
  <si>
    <t>%</t>
  </si>
  <si>
    <t>руб.</t>
  </si>
  <si>
    <t>за выслугу лет</t>
  </si>
  <si>
    <t>руб</t>
  </si>
  <si>
    <t>другие надбавки</t>
  </si>
  <si>
    <t>премия</t>
  </si>
  <si>
    <t>итого
 в месяц</t>
  </si>
  <si>
    <t>итого 
с районными</t>
  </si>
  <si>
    <t>материальная
 помощь</t>
  </si>
  <si>
    <t>ЕСН 30,2%</t>
  </si>
  <si>
    <t>итого
 мес. з/п</t>
  </si>
  <si>
    <t>всего</t>
  </si>
  <si>
    <t>Штатное расписание на 2013 год по администрации МО СП "Краснопартизанское"</t>
  </si>
  <si>
    <t>Тех.работник</t>
  </si>
  <si>
    <t>Водитель</t>
  </si>
  <si>
    <t>Истопник</t>
  </si>
  <si>
    <t>оклад</t>
  </si>
  <si>
    <t>Классность 
25%</t>
  </si>
  <si>
    <t>итого в мес.</t>
  </si>
  <si>
    <t>ФОТ</t>
  </si>
  <si>
    <t>должность</t>
  </si>
  <si>
    <t>год</t>
  </si>
  <si>
    <t>ежем.
 поощрение в
 размере 1,5
 дол. оклада</t>
  </si>
  <si>
    <t>ГОД</t>
  </si>
  <si>
    <t>ЕСН</t>
  </si>
  <si>
    <t>Премия
ежем.</t>
  </si>
  <si>
    <t>Ониноборский СДК</t>
  </si>
  <si>
    <t>Зав. Клубом</t>
  </si>
  <si>
    <t>Худ. Руководитель</t>
  </si>
  <si>
    <t>Уборщица</t>
  </si>
  <si>
    <t>истопник</t>
  </si>
  <si>
    <t>штатная 
ед.</t>
  </si>
  <si>
    <t>разряд</t>
  </si>
  <si>
    <t>базовый 
коэф.</t>
  </si>
  <si>
    <t>базовый 
оклад</t>
  </si>
  <si>
    <t>районный коэф.
50%</t>
  </si>
  <si>
    <t>часы</t>
  </si>
  <si>
    <t>увел.
1.06.12
6,5%</t>
  </si>
  <si>
    <t>увел.
01.1012.
6,5%</t>
  </si>
  <si>
    <t>ЕСН 
30,2%</t>
  </si>
  <si>
    <t>с/местн.
25%</t>
  </si>
  <si>
    <t>базовая единица</t>
  </si>
  <si>
    <t>Булумский СДК</t>
  </si>
  <si>
    <t>Зун-Хурайский СДК</t>
  </si>
  <si>
    <t>Всего по СДК</t>
  </si>
  <si>
    <t>Ониноборская библиотека</t>
  </si>
  <si>
    <t>Библиотекарь</t>
  </si>
  <si>
    <t>Итого</t>
  </si>
  <si>
    <t>Булумская библиотека</t>
  </si>
  <si>
    <t>Зун-Хурайская библиотека</t>
  </si>
  <si>
    <t>Всего по библиотекам</t>
  </si>
  <si>
    <t>Итого по культуре</t>
  </si>
  <si>
    <t>Штатное расписание по МО СП "Краснопартизанкое"
КУЛЬТУРА 2013 г.</t>
  </si>
  <si>
    <t xml:space="preserve">Специалист сельского поселения "Краснопартизанское":                                                            </t>
  </si>
  <si>
    <t>Увелич. 6%</t>
  </si>
  <si>
    <t>Итого с увел</t>
  </si>
  <si>
    <t>рай.к-т50%</t>
  </si>
  <si>
    <t>Итого в месяц</t>
  </si>
  <si>
    <t>увел.1.06.12 на 6,5%</t>
  </si>
  <si>
    <t>увел.1.10.12 на 6,5%</t>
  </si>
  <si>
    <t xml:space="preserve">рай.к </t>
  </si>
  <si>
    <t>итого с</t>
  </si>
  <si>
    <t>Всего по аппарату</t>
  </si>
  <si>
    <t>244</t>
  </si>
  <si>
    <t>242</t>
  </si>
  <si>
    <t>121</t>
  </si>
  <si>
    <t>в том числе приобретение дров</t>
  </si>
  <si>
    <t xml:space="preserve">            ГСМ</t>
  </si>
  <si>
    <t xml:space="preserve">           канцтовары</t>
  </si>
  <si>
    <t xml:space="preserve">               запчасти</t>
  </si>
  <si>
    <t>Осуществление переданных полномочий контрольно-счетных органов поселений</t>
  </si>
  <si>
    <t>5210600</t>
  </si>
  <si>
    <t>017</t>
  </si>
  <si>
    <t>251</t>
  </si>
  <si>
    <t>01.03.2013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</si>
</sst>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0.00000000"/>
    <numFmt numFmtId="177" formatCode="0.000000000"/>
    <numFmt numFmtId="178" formatCode="_-* #,##0.00000_р_._-;\-* #,##0.00000_р_._-;_-* &quot;-&quot;??_р_._-;_-@_-"/>
  </numFmts>
  <fonts count="51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 CYR"/>
      <family val="0"/>
    </font>
    <font>
      <b/>
      <i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6"/>
      <name val="Times New Roman CYR"/>
      <family val="0"/>
    </font>
    <font>
      <b/>
      <sz val="11"/>
      <name val="Times New Roman CYR"/>
      <family val="0"/>
    </font>
    <font>
      <b/>
      <sz val="14"/>
      <name val="Times New Roman CYR"/>
      <family val="0"/>
    </font>
    <font>
      <i/>
      <sz val="11"/>
      <name val="Times New Roman CYR"/>
      <family val="1"/>
    </font>
    <font>
      <b/>
      <sz val="10"/>
      <color indexed="8"/>
      <name val="Times New Roman"/>
      <family val="1"/>
    </font>
    <font>
      <i/>
      <sz val="11"/>
      <name val="Times New Roman Cyr"/>
      <family val="0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3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/>
    </xf>
    <xf numFmtId="0" fontId="41" fillId="0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168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/>
    </xf>
    <xf numFmtId="2" fontId="0" fillId="0" borderId="19" xfId="0" applyNumberFormat="1" applyFill="1" applyBorder="1" applyAlignment="1">
      <alignment vertical="center"/>
    </xf>
    <xf numFmtId="0" fontId="43" fillId="0" borderId="19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1" fillId="0" borderId="19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0" fontId="42" fillId="0" borderId="19" xfId="0" applyNumberFormat="1" applyFont="1" applyFill="1" applyBorder="1" applyAlignment="1">
      <alignment horizontal="center" vertical="center"/>
    </xf>
    <xf numFmtId="168" fontId="42" fillId="0" borderId="19" xfId="0" applyNumberFormat="1" applyFont="1" applyFill="1" applyBorder="1" applyAlignment="1">
      <alignment horizontal="center" vertical="center"/>
    </xf>
    <xf numFmtId="9" fontId="42" fillId="0" borderId="19" xfId="0" applyNumberFormat="1" applyFont="1" applyFill="1" applyBorder="1" applyAlignment="1">
      <alignment horizontal="center" vertical="center"/>
    </xf>
    <xf numFmtId="2" fontId="42" fillId="0" borderId="19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0" fillId="0" borderId="19" xfId="0" applyNumberForma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vertical="center"/>
    </xf>
    <xf numFmtId="2" fontId="42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42" fillId="0" borderId="19" xfId="0" applyFont="1" applyFill="1" applyBorder="1" applyAlignment="1">
      <alignment horizontal="center"/>
    </xf>
    <xf numFmtId="2" fontId="42" fillId="0" borderId="19" xfId="0" applyNumberFormat="1" applyFont="1" applyFill="1" applyBorder="1" applyAlignment="1">
      <alignment horizontal="center"/>
    </xf>
    <xf numFmtId="2" fontId="42" fillId="0" borderId="19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3" fillId="0" borderId="19" xfId="0" applyFont="1" applyFill="1" applyBorder="1" applyAlignment="1">
      <alignment/>
    </xf>
    <xf numFmtId="0" fontId="43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2" fontId="43" fillId="0" borderId="1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1" fontId="42" fillId="0" borderId="19" xfId="0" applyNumberFormat="1" applyFont="1" applyFill="1" applyBorder="1" applyAlignment="1">
      <alignment horizontal="center"/>
    </xf>
    <xf numFmtId="2" fontId="42" fillId="0" borderId="21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2" fontId="42" fillId="0" borderId="19" xfId="0" applyNumberFormat="1" applyFont="1" applyFill="1" applyBorder="1" applyAlignment="1">
      <alignment/>
    </xf>
    <xf numFmtId="2" fontId="42" fillId="0" borderId="19" xfId="0" applyNumberFormat="1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2" fillId="0" borderId="21" xfId="0" applyFont="1" applyFill="1" applyBorder="1" applyAlignment="1">
      <alignment horizontal="right"/>
    </xf>
    <xf numFmtId="0" fontId="43" fillId="0" borderId="19" xfId="0" applyFont="1" applyFill="1" applyBorder="1" applyAlignment="1">
      <alignment horizontal="right"/>
    </xf>
    <xf numFmtId="0" fontId="40" fillId="0" borderId="19" xfId="0" applyFont="1" applyFill="1" applyBorder="1" applyAlignment="1">
      <alignment vertical="center"/>
    </xf>
    <xf numFmtId="0" fontId="43" fillId="0" borderId="19" xfId="0" applyFont="1" applyBorder="1" applyAlignment="1">
      <alignment/>
    </xf>
    <xf numFmtId="2" fontId="46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/>
    </xf>
    <xf numFmtId="2" fontId="47" fillId="0" borderId="19" xfId="0" applyNumberFormat="1" applyFont="1" applyFill="1" applyBorder="1" applyAlignment="1">
      <alignment/>
    </xf>
    <xf numFmtId="2" fontId="47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/>
    </xf>
    <xf numFmtId="2" fontId="50" fillId="0" borderId="19" xfId="0" applyNumberFormat="1" applyFont="1" applyFill="1" applyBorder="1" applyAlignment="1">
      <alignment/>
    </xf>
    <xf numFmtId="0" fontId="48" fillId="0" borderId="19" xfId="0" applyFont="1" applyFill="1" applyBorder="1" applyAlignment="1">
      <alignment vertical="center"/>
    </xf>
    <xf numFmtId="2" fontId="48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171" fontId="14" fillId="0" borderId="27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171" fontId="14" fillId="0" borderId="30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71" fontId="4" fillId="0" borderId="3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" fillId="0" borderId="3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71" fontId="14" fillId="0" borderId="35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71" fontId="4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18" fillId="0" borderId="3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71" fontId="4" fillId="0" borderId="39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71" fontId="4" fillId="0" borderId="34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171" fontId="14" fillId="0" borderId="4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171" fontId="4" fillId="0" borderId="49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1" fontId="4" fillId="0" borderId="4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1" fontId="8" fillId="0" borderId="18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71" fontId="8" fillId="0" borderId="44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71" fontId="4" fillId="0" borderId="18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171" fontId="14" fillId="0" borderId="18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4" fillId="0" borderId="53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171" fontId="14" fillId="0" borderId="55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171" fontId="1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171" fontId="4" fillId="0" borderId="5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171" fontId="4" fillId="0" borderId="20" xfId="0" applyNumberFormat="1" applyFont="1" applyFill="1" applyBorder="1" applyAlignment="1">
      <alignment horizontal="center" vertical="center" wrapText="1"/>
    </xf>
    <xf numFmtId="171" fontId="4" fillId="0" borderId="1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="75" zoomScaleNormal="75" zoomScaleSheetLayoutView="75" workbookViewId="0" topLeftCell="A102">
      <selection activeCell="F56" sqref="F56"/>
    </sheetView>
  </sheetViews>
  <sheetFormatPr defaultColWidth="9.125" defaultRowHeight="12.75"/>
  <cols>
    <col min="1" max="1" width="60.25390625" style="1" customWidth="1"/>
    <col min="2" max="2" width="13.75390625" style="1" customWidth="1"/>
    <col min="3" max="3" width="9.125" style="1" customWidth="1"/>
    <col min="4" max="4" width="12.125" style="1" customWidth="1"/>
    <col min="5" max="5" width="14.875" style="1" customWidth="1"/>
    <col min="6" max="6" width="10.125" style="1" customWidth="1"/>
    <col min="7" max="7" width="12.875" style="1" customWidth="1"/>
    <col min="8" max="8" width="1.625" style="1" hidden="1" customWidth="1"/>
    <col min="9" max="9" width="20.75390625" style="1" customWidth="1"/>
    <col min="10" max="13" width="4.625" style="1" customWidth="1"/>
    <col min="14" max="16384" width="9.125" style="1" customWidth="1"/>
  </cols>
  <sheetData>
    <row r="1" spans="1:13" ht="12.75">
      <c r="A1" s="87"/>
      <c r="B1" s="87"/>
      <c r="C1" s="87"/>
      <c r="D1" s="88"/>
      <c r="E1" s="88" t="s">
        <v>55</v>
      </c>
      <c r="F1" s="87"/>
      <c r="G1" s="87"/>
      <c r="H1" s="87"/>
      <c r="I1" s="87"/>
      <c r="J1" s="88"/>
      <c r="K1" s="87"/>
      <c r="L1" s="87"/>
      <c r="M1" s="87"/>
    </row>
    <row r="2" spans="1:13" ht="12.75">
      <c r="A2" s="87"/>
      <c r="B2" s="87"/>
      <c r="C2" s="87"/>
      <c r="D2" s="88"/>
      <c r="E2" s="88" t="s">
        <v>83</v>
      </c>
      <c r="F2" s="87"/>
      <c r="G2" s="87"/>
      <c r="H2" s="87"/>
      <c r="I2" s="87"/>
      <c r="J2" s="88"/>
      <c r="K2" s="87"/>
      <c r="L2" s="87"/>
      <c r="M2" s="87"/>
    </row>
    <row r="3" spans="1:13" ht="22.5" customHeight="1">
      <c r="A3" s="87"/>
      <c r="B3" s="87"/>
      <c r="C3" s="87"/>
      <c r="D3" s="88"/>
      <c r="E3" s="88" t="s">
        <v>97</v>
      </c>
      <c r="F3" s="87"/>
      <c r="G3" s="87"/>
      <c r="H3" s="87"/>
      <c r="I3" s="87"/>
      <c r="J3" s="88"/>
      <c r="K3" s="87"/>
      <c r="L3" s="87"/>
      <c r="M3" s="87"/>
    </row>
    <row r="4" spans="1:13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8.75">
      <c r="A5" s="261" t="s">
        <v>107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3.5" thickBot="1">
      <c r="A6" s="87"/>
      <c r="B6" s="87"/>
      <c r="C6" s="87"/>
      <c r="D6" s="87"/>
      <c r="E6" s="87"/>
      <c r="F6" s="87"/>
      <c r="G6" s="87" t="s">
        <v>193</v>
      </c>
      <c r="H6" s="87"/>
      <c r="I6" s="87"/>
      <c r="J6" s="87"/>
      <c r="K6" s="87"/>
      <c r="L6" s="87"/>
      <c r="M6" s="87"/>
    </row>
    <row r="7" spans="1:13" ht="25.5" customHeight="1" thickBot="1">
      <c r="A7" s="264" t="s">
        <v>0</v>
      </c>
      <c r="B7" s="234" t="s">
        <v>72</v>
      </c>
      <c r="C7" s="266" t="s">
        <v>14</v>
      </c>
      <c r="D7" s="232"/>
      <c r="E7" s="232"/>
      <c r="F7" s="232"/>
      <c r="G7" s="232"/>
      <c r="H7" s="233"/>
      <c r="I7" s="262" t="s">
        <v>52</v>
      </c>
      <c r="J7" s="21"/>
      <c r="K7" s="21"/>
      <c r="L7" s="21"/>
      <c r="M7" s="21"/>
    </row>
    <row r="8" spans="1:13" ht="56.25" customHeight="1" thickBot="1">
      <c r="A8" s="265"/>
      <c r="B8" s="235"/>
      <c r="C8" s="89" t="s">
        <v>1</v>
      </c>
      <c r="D8" s="89" t="s">
        <v>2</v>
      </c>
      <c r="E8" s="89" t="s">
        <v>3</v>
      </c>
      <c r="F8" s="90" t="s">
        <v>4</v>
      </c>
      <c r="G8" s="89" t="s">
        <v>71</v>
      </c>
      <c r="H8" s="91"/>
      <c r="I8" s="263"/>
      <c r="J8" s="21"/>
      <c r="K8" s="21"/>
      <c r="L8" s="21"/>
      <c r="M8" s="21"/>
    </row>
    <row r="9" spans="1:13" ht="30.75" customHeight="1" thickBot="1">
      <c r="A9" s="92" t="s">
        <v>91</v>
      </c>
      <c r="B9" s="93">
        <v>991</v>
      </c>
      <c r="C9" s="94" t="s">
        <v>6</v>
      </c>
      <c r="D9" s="94" t="s">
        <v>6</v>
      </c>
      <c r="E9" s="94" t="s">
        <v>9</v>
      </c>
      <c r="F9" s="94" t="s">
        <v>7</v>
      </c>
      <c r="G9" s="94" t="s">
        <v>7</v>
      </c>
      <c r="H9" s="95"/>
      <c r="I9" s="96">
        <f>I10+I80+I86+I91+I147+I59+I143+I57</f>
        <v>3261.78552</v>
      </c>
      <c r="J9" s="21"/>
      <c r="K9" s="21"/>
      <c r="L9" s="21"/>
      <c r="M9" s="21"/>
    </row>
    <row r="10" spans="1:13" ht="15" thickBot="1">
      <c r="A10" s="97" t="s">
        <v>54</v>
      </c>
      <c r="B10" s="98">
        <v>991</v>
      </c>
      <c r="C10" s="99" t="s">
        <v>5</v>
      </c>
      <c r="D10" s="99" t="s">
        <v>6</v>
      </c>
      <c r="E10" s="99" t="s">
        <v>9</v>
      </c>
      <c r="F10" s="99" t="s">
        <v>7</v>
      </c>
      <c r="G10" s="99" t="s">
        <v>7</v>
      </c>
      <c r="H10" s="100"/>
      <c r="I10" s="101">
        <f>I11+I31</f>
        <v>1547.90452</v>
      </c>
      <c r="J10" s="21"/>
      <c r="K10" s="21"/>
      <c r="L10" s="21"/>
      <c r="M10" s="21"/>
    </row>
    <row r="11" spans="1:13" ht="37.5" customHeight="1">
      <c r="A11" s="102" t="s">
        <v>74</v>
      </c>
      <c r="B11" s="103">
        <v>991</v>
      </c>
      <c r="C11" s="104" t="s">
        <v>5</v>
      </c>
      <c r="D11" s="104" t="s">
        <v>8</v>
      </c>
      <c r="E11" s="104" t="s">
        <v>9</v>
      </c>
      <c r="F11" s="104" t="s">
        <v>7</v>
      </c>
      <c r="G11" s="105" t="s">
        <v>7</v>
      </c>
      <c r="H11" s="106"/>
      <c r="I11" s="107">
        <f>I12</f>
        <v>453.385</v>
      </c>
      <c r="J11" s="108"/>
      <c r="K11" s="108"/>
      <c r="L11" s="108"/>
      <c r="M11" s="108"/>
    </row>
    <row r="12" spans="1:13" ht="53.25" customHeight="1">
      <c r="A12" s="109" t="s">
        <v>77</v>
      </c>
      <c r="B12" s="110">
        <v>991</v>
      </c>
      <c r="C12" s="104" t="s">
        <v>5</v>
      </c>
      <c r="D12" s="104" t="s">
        <v>8</v>
      </c>
      <c r="E12" s="104" t="s">
        <v>78</v>
      </c>
      <c r="F12" s="104" t="s">
        <v>7</v>
      </c>
      <c r="G12" s="105" t="s">
        <v>7</v>
      </c>
      <c r="H12" s="111"/>
      <c r="I12" s="107">
        <f>I13</f>
        <v>453.385</v>
      </c>
      <c r="J12" s="108"/>
      <c r="K12" s="108"/>
      <c r="L12" s="108"/>
      <c r="M12" s="108"/>
    </row>
    <row r="13" spans="1:13" ht="14.25">
      <c r="A13" s="112" t="s">
        <v>75</v>
      </c>
      <c r="B13" s="113">
        <v>991</v>
      </c>
      <c r="C13" s="114" t="s">
        <v>5</v>
      </c>
      <c r="D13" s="114" t="s">
        <v>8</v>
      </c>
      <c r="E13" s="114" t="s">
        <v>69</v>
      </c>
      <c r="F13" s="114" t="s">
        <v>7</v>
      </c>
      <c r="G13" s="114" t="s">
        <v>7</v>
      </c>
      <c r="H13" s="115"/>
      <c r="I13" s="116">
        <f>I14</f>
        <v>453.385</v>
      </c>
      <c r="J13" s="108"/>
      <c r="K13" s="108"/>
      <c r="L13" s="108"/>
      <c r="M13" s="108"/>
    </row>
    <row r="14" spans="1:13" ht="33" customHeight="1">
      <c r="A14" s="117" t="s">
        <v>76</v>
      </c>
      <c r="B14" s="118">
        <v>991</v>
      </c>
      <c r="C14" s="104" t="s">
        <v>5</v>
      </c>
      <c r="D14" s="104" t="s">
        <v>8</v>
      </c>
      <c r="E14" s="104" t="s">
        <v>69</v>
      </c>
      <c r="F14" s="104" t="s">
        <v>7</v>
      </c>
      <c r="G14" s="105" t="s">
        <v>7</v>
      </c>
      <c r="H14" s="111"/>
      <c r="I14" s="119">
        <f>I15</f>
        <v>453.385</v>
      </c>
      <c r="J14" s="108"/>
      <c r="K14" s="108"/>
      <c r="L14" s="108"/>
      <c r="M14" s="108"/>
    </row>
    <row r="15" spans="1:13" ht="15">
      <c r="A15" s="5" t="s">
        <v>17</v>
      </c>
      <c r="B15" s="120">
        <v>991</v>
      </c>
      <c r="C15" s="13" t="s">
        <v>5</v>
      </c>
      <c r="D15" s="13" t="s">
        <v>8</v>
      </c>
      <c r="E15" s="13" t="s">
        <v>69</v>
      </c>
      <c r="F15" s="121" t="s">
        <v>184</v>
      </c>
      <c r="G15" s="13" t="s">
        <v>18</v>
      </c>
      <c r="H15" s="9"/>
      <c r="I15" s="122">
        <f>I16+I17+I18</f>
        <v>453.385</v>
      </c>
      <c r="J15" s="108"/>
      <c r="K15" s="108"/>
      <c r="L15" s="108"/>
      <c r="M15" s="108"/>
    </row>
    <row r="16" spans="1:13" ht="15">
      <c r="A16" s="6" t="s">
        <v>19</v>
      </c>
      <c r="B16" s="123">
        <v>991</v>
      </c>
      <c r="C16" s="3" t="s">
        <v>5</v>
      </c>
      <c r="D16" s="3" t="s">
        <v>8</v>
      </c>
      <c r="E16" s="3" t="s">
        <v>69</v>
      </c>
      <c r="F16" s="10" t="s">
        <v>184</v>
      </c>
      <c r="G16" s="3" t="s">
        <v>22</v>
      </c>
      <c r="H16" s="10"/>
      <c r="I16" s="122">
        <v>348.222</v>
      </c>
      <c r="J16" s="108"/>
      <c r="K16" s="108"/>
      <c r="L16" s="108"/>
      <c r="M16" s="108"/>
    </row>
    <row r="17" spans="1:13" ht="15">
      <c r="A17" s="6" t="s">
        <v>20</v>
      </c>
      <c r="B17" s="123">
        <v>991</v>
      </c>
      <c r="C17" s="3" t="s">
        <v>5</v>
      </c>
      <c r="D17" s="3" t="s">
        <v>8</v>
      </c>
      <c r="E17" s="3" t="s">
        <v>69</v>
      </c>
      <c r="F17" s="10" t="s">
        <v>184</v>
      </c>
      <c r="G17" s="3" t="s">
        <v>23</v>
      </c>
      <c r="H17" s="10"/>
      <c r="I17" s="122">
        <f aca="true" t="shared" si="0" ref="I17:I47">J17+K17+L17+M17</f>
        <v>0</v>
      </c>
      <c r="J17" s="108"/>
      <c r="K17" s="108"/>
      <c r="L17" s="108"/>
      <c r="M17" s="108"/>
    </row>
    <row r="18" spans="1:13" ht="15">
      <c r="A18" s="6" t="s">
        <v>21</v>
      </c>
      <c r="B18" s="123">
        <v>991</v>
      </c>
      <c r="C18" s="3" t="s">
        <v>5</v>
      </c>
      <c r="D18" s="3" t="s">
        <v>8</v>
      </c>
      <c r="E18" s="3" t="s">
        <v>69</v>
      </c>
      <c r="F18" s="10" t="s">
        <v>184</v>
      </c>
      <c r="G18" s="3" t="s">
        <v>24</v>
      </c>
      <c r="H18" s="10"/>
      <c r="I18" s="122">
        <v>105.163</v>
      </c>
      <c r="J18" s="108"/>
      <c r="K18" s="108"/>
      <c r="L18" s="108"/>
      <c r="M18" s="108"/>
    </row>
    <row r="19" spans="1:13" ht="15">
      <c r="A19" s="5" t="s">
        <v>25</v>
      </c>
      <c r="B19" s="120">
        <v>991</v>
      </c>
      <c r="C19" s="13" t="s">
        <v>5</v>
      </c>
      <c r="D19" s="13" t="s">
        <v>8</v>
      </c>
      <c r="E19" s="3" t="s">
        <v>69</v>
      </c>
      <c r="F19" s="10" t="s">
        <v>183</v>
      </c>
      <c r="G19" s="13" t="s">
        <v>26</v>
      </c>
      <c r="H19" s="9"/>
      <c r="I19" s="122">
        <f t="shared" si="0"/>
        <v>0</v>
      </c>
      <c r="J19" s="108"/>
      <c r="K19" s="108"/>
      <c r="L19" s="108"/>
      <c r="M19" s="108"/>
    </row>
    <row r="20" spans="1:13" ht="15">
      <c r="A20" s="6" t="s">
        <v>27</v>
      </c>
      <c r="B20" s="123">
        <v>991</v>
      </c>
      <c r="C20" s="3" t="s">
        <v>5</v>
      </c>
      <c r="D20" s="3" t="s">
        <v>8</v>
      </c>
      <c r="E20" s="3" t="s">
        <v>69</v>
      </c>
      <c r="F20" s="10" t="s">
        <v>183</v>
      </c>
      <c r="G20" s="3" t="s">
        <v>33</v>
      </c>
      <c r="H20" s="10"/>
      <c r="I20" s="122">
        <f t="shared" si="0"/>
        <v>0</v>
      </c>
      <c r="J20" s="108"/>
      <c r="K20" s="108"/>
      <c r="L20" s="108"/>
      <c r="M20" s="108"/>
    </row>
    <row r="21" spans="1:13" ht="21" customHeight="1">
      <c r="A21" s="6" t="s">
        <v>28</v>
      </c>
      <c r="B21" s="123">
        <v>991</v>
      </c>
      <c r="C21" s="3" t="s">
        <v>5</v>
      </c>
      <c r="D21" s="3" t="s">
        <v>8</v>
      </c>
      <c r="E21" s="3" t="s">
        <v>69</v>
      </c>
      <c r="F21" s="10" t="s">
        <v>183</v>
      </c>
      <c r="G21" s="3" t="s">
        <v>34</v>
      </c>
      <c r="H21" s="10"/>
      <c r="I21" s="122">
        <f t="shared" si="0"/>
        <v>0</v>
      </c>
      <c r="J21" s="108"/>
      <c r="K21" s="108"/>
      <c r="L21" s="108"/>
      <c r="M21" s="108"/>
    </row>
    <row r="22" spans="1:13" ht="15" customHeight="1">
      <c r="A22" s="6" t="s">
        <v>29</v>
      </c>
      <c r="B22" s="123">
        <v>991</v>
      </c>
      <c r="C22" s="3" t="s">
        <v>5</v>
      </c>
      <c r="D22" s="3" t="s">
        <v>8</v>
      </c>
      <c r="E22" s="3" t="s">
        <v>69</v>
      </c>
      <c r="F22" s="10" t="s">
        <v>183</v>
      </c>
      <c r="G22" s="3" t="s">
        <v>35</v>
      </c>
      <c r="H22" s="10"/>
      <c r="I22" s="122">
        <f t="shared" si="0"/>
        <v>0</v>
      </c>
      <c r="J22" s="108"/>
      <c r="K22" s="108"/>
      <c r="L22" s="108"/>
      <c r="M22" s="108"/>
    </row>
    <row r="23" spans="1:13" ht="15">
      <c r="A23" s="6" t="s">
        <v>30</v>
      </c>
      <c r="B23" s="120">
        <v>991</v>
      </c>
      <c r="C23" s="3" t="s">
        <v>5</v>
      </c>
      <c r="D23" s="3" t="s">
        <v>8</v>
      </c>
      <c r="E23" s="3" t="s">
        <v>69</v>
      </c>
      <c r="F23" s="10" t="s">
        <v>183</v>
      </c>
      <c r="G23" s="3" t="s">
        <v>36</v>
      </c>
      <c r="H23" s="10"/>
      <c r="I23" s="122">
        <f t="shared" si="0"/>
        <v>0</v>
      </c>
      <c r="J23" s="108"/>
      <c r="K23" s="108"/>
      <c r="L23" s="108"/>
      <c r="M23" s="108"/>
    </row>
    <row r="24" spans="1:13" ht="19.5" customHeight="1">
      <c r="A24" s="6" t="s">
        <v>31</v>
      </c>
      <c r="B24" s="123">
        <v>991</v>
      </c>
      <c r="C24" s="3" t="s">
        <v>5</v>
      </c>
      <c r="D24" s="3" t="s">
        <v>8</v>
      </c>
      <c r="E24" s="3" t="s">
        <v>69</v>
      </c>
      <c r="F24" s="10" t="s">
        <v>183</v>
      </c>
      <c r="G24" s="3" t="s">
        <v>37</v>
      </c>
      <c r="H24" s="10"/>
      <c r="I24" s="122">
        <f t="shared" si="0"/>
        <v>0</v>
      </c>
      <c r="J24" s="108"/>
      <c r="K24" s="108"/>
      <c r="L24" s="108"/>
      <c r="M24" s="108"/>
    </row>
    <row r="25" spans="1:13" ht="19.5" customHeight="1">
      <c r="A25" s="6" t="s">
        <v>32</v>
      </c>
      <c r="B25" s="123">
        <v>991</v>
      </c>
      <c r="C25" s="3" t="s">
        <v>5</v>
      </c>
      <c r="D25" s="3" t="s">
        <v>8</v>
      </c>
      <c r="E25" s="3" t="s">
        <v>69</v>
      </c>
      <c r="F25" s="10" t="s">
        <v>183</v>
      </c>
      <c r="G25" s="3" t="s">
        <v>38</v>
      </c>
      <c r="H25" s="10"/>
      <c r="I25" s="122">
        <v>0</v>
      </c>
      <c r="J25" s="108"/>
      <c r="K25" s="108"/>
      <c r="L25" s="108"/>
      <c r="M25" s="108"/>
    </row>
    <row r="26" spans="1:13" ht="19.5" customHeight="1">
      <c r="A26" s="5" t="s">
        <v>39</v>
      </c>
      <c r="B26" s="123">
        <v>991</v>
      </c>
      <c r="C26" s="13" t="s">
        <v>5</v>
      </c>
      <c r="D26" s="13" t="s">
        <v>8</v>
      </c>
      <c r="E26" s="3" t="s">
        <v>69</v>
      </c>
      <c r="F26" s="10" t="s">
        <v>182</v>
      </c>
      <c r="G26" s="13" t="s">
        <v>40</v>
      </c>
      <c r="H26" s="9"/>
      <c r="I26" s="122">
        <f t="shared" si="0"/>
        <v>0</v>
      </c>
      <c r="J26" s="108"/>
      <c r="K26" s="108"/>
      <c r="L26" s="108"/>
      <c r="M26" s="108"/>
    </row>
    <row r="27" spans="1:13" ht="27.75" customHeight="1">
      <c r="A27" s="5" t="s">
        <v>41</v>
      </c>
      <c r="B27" s="120">
        <v>991</v>
      </c>
      <c r="C27" s="13" t="s">
        <v>5</v>
      </c>
      <c r="D27" s="13" t="s">
        <v>8</v>
      </c>
      <c r="E27" s="3" t="s">
        <v>69</v>
      </c>
      <c r="F27" s="10" t="s">
        <v>182</v>
      </c>
      <c r="G27" s="13" t="s">
        <v>42</v>
      </c>
      <c r="H27" s="9"/>
      <c r="I27" s="122">
        <f t="shared" si="0"/>
        <v>0</v>
      </c>
      <c r="J27" s="108"/>
      <c r="K27" s="108"/>
      <c r="L27" s="108"/>
      <c r="M27" s="108"/>
    </row>
    <row r="28" spans="1:13" ht="15">
      <c r="A28" s="6" t="s">
        <v>43</v>
      </c>
      <c r="B28" s="123">
        <v>991</v>
      </c>
      <c r="C28" s="3" t="s">
        <v>5</v>
      </c>
      <c r="D28" s="3" t="s">
        <v>8</v>
      </c>
      <c r="E28" s="3" t="s">
        <v>69</v>
      </c>
      <c r="F28" s="10" t="s">
        <v>182</v>
      </c>
      <c r="G28" s="3" t="s">
        <v>46</v>
      </c>
      <c r="H28" s="10"/>
      <c r="I28" s="122">
        <f t="shared" si="0"/>
        <v>0</v>
      </c>
      <c r="J28" s="108"/>
      <c r="K28" s="108"/>
      <c r="L28" s="108"/>
      <c r="M28" s="108"/>
    </row>
    <row r="29" spans="1:13" ht="15">
      <c r="A29" s="6" t="s">
        <v>44</v>
      </c>
      <c r="B29" s="123">
        <v>991</v>
      </c>
      <c r="C29" s="3" t="s">
        <v>5</v>
      </c>
      <c r="D29" s="3" t="s">
        <v>8</v>
      </c>
      <c r="E29" s="3" t="s">
        <v>69</v>
      </c>
      <c r="F29" s="10" t="s">
        <v>182</v>
      </c>
      <c r="G29" s="3" t="s">
        <v>47</v>
      </c>
      <c r="H29" s="10"/>
      <c r="I29" s="122">
        <f t="shared" si="0"/>
        <v>0</v>
      </c>
      <c r="J29" s="108"/>
      <c r="K29" s="108"/>
      <c r="L29" s="108"/>
      <c r="M29" s="108"/>
    </row>
    <row r="30" spans="1:13" ht="15">
      <c r="A30" s="6" t="s">
        <v>45</v>
      </c>
      <c r="B30" s="123">
        <v>991</v>
      </c>
      <c r="C30" s="3" t="s">
        <v>5</v>
      </c>
      <c r="D30" s="3" t="s">
        <v>8</v>
      </c>
      <c r="E30" s="3" t="s">
        <v>69</v>
      </c>
      <c r="F30" s="10" t="s">
        <v>182</v>
      </c>
      <c r="G30" s="3" t="s">
        <v>48</v>
      </c>
      <c r="H30" s="10"/>
      <c r="I30" s="122">
        <f t="shared" si="0"/>
        <v>0</v>
      </c>
      <c r="J30" s="108"/>
      <c r="K30" s="108"/>
      <c r="L30" s="108"/>
      <c r="M30" s="108"/>
    </row>
    <row r="31" spans="1:13" ht="54.75" customHeight="1">
      <c r="A31" s="102" t="s">
        <v>79</v>
      </c>
      <c r="B31" s="120">
        <v>991</v>
      </c>
      <c r="C31" s="104" t="s">
        <v>5</v>
      </c>
      <c r="D31" s="104" t="s">
        <v>11</v>
      </c>
      <c r="E31" s="104" t="s">
        <v>9</v>
      </c>
      <c r="F31" s="104" t="s">
        <v>7</v>
      </c>
      <c r="G31" s="105" t="s">
        <v>7</v>
      </c>
      <c r="H31" s="111"/>
      <c r="I31" s="124">
        <f>I32</f>
        <v>1094.51952</v>
      </c>
      <c r="J31" s="108"/>
      <c r="K31" s="108"/>
      <c r="L31" s="108"/>
      <c r="M31" s="108"/>
    </row>
    <row r="32" spans="1:13" ht="60" customHeight="1" thickBot="1">
      <c r="A32" s="125" t="s">
        <v>77</v>
      </c>
      <c r="B32" s="126">
        <v>991</v>
      </c>
      <c r="C32" s="127" t="s">
        <v>5</v>
      </c>
      <c r="D32" s="127" t="s">
        <v>11</v>
      </c>
      <c r="E32" s="127" t="s">
        <v>78</v>
      </c>
      <c r="F32" s="127" t="s">
        <v>7</v>
      </c>
      <c r="G32" s="128" t="s">
        <v>7</v>
      </c>
      <c r="H32" s="129"/>
      <c r="I32" s="130">
        <f>I33</f>
        <v>1094.51952</v>
      </c>
      <c r="J32" s="108"/>
      <c r="K32" s="108"/>
      <c r="L32" s="108"/>
      <c r="M32" s="108"/>
    </row>
    <row r="33" spans="1:13" ht="24" customHeight="1" thickBot="1">
      <c r="A33" s="131" t="s">
        <v>56</v>
      </c>
      <c r="B33" s="132">
        <v>991</v>
      </c>
      <c r="C33" s="133" t="s">
        <v>5</v>
      </c>
      <c r="D33" s="133" t="s">
        <v>11</v>
      </c>
      <c r="E33" s="133" t="s">
        <v>64</v>
      </c>
      <c r="F33" s="133" t="s">
        <v>7</v>
      </c>
      <c r="G33" s="133" t="s">
        <v>7</v>
      </c>
      <c r="H33" s="133"/>
      <c r="I33" s="101">
        <f>I34</f>
        <v>1094.51952</v>
      </c>
      <c r="J33" s="108"/>
      <c r="K33" s="108"/>
      <c r="L33" s="108"/>
      <c r="M33" s="108"/>
    </row>
    <row r="34" spans="1:13" ht="29.25" customHeight="1">
      <c r="A34" s="117" t="s">
        <v>76</v>
      </c>
      <c r="B34" s="134">
        <v>991</v>
      </c>
      <c r="C34" s="104" t="s">
        <v>5</v>
      </c>
      <c r="D34" s="104" t="s">
        <v>11</v>
      </c>
      <c r="E34" s="104" t="s">
        <v>64</v>
      </c>
      <c r="F34" s="104" t="s">
        <v>7</v>
      </c>
      <c r="G34" s="105" t="s">
        <v>7</v>
      </c>
      <c r="H34" s="135"/>
      <c r="I34" s="136">
        <f>I35+I39+I46+I48++I49</f>
        <v>1094.51952</v>
      </c>
      <c r="J34" s="108"/>
      <c r="K34" s="108"/>
      <c r="L34" s="108"/>
      <c r="M34" s="108"/>
    </row>
    <row r="35" spans="1:13" ht="15">
      <c r="A35" s="5" t="s">
        <v>17</v>
      </c>
      <c r="B35" s="120">
        <v>991</v>
      </c>
      <c r="C35" s="13" t="s">
        <v>5</v>
      </c>
      <c r="D35" s="13" t="s">
        <v>11</v>
      </c>
      <c r="E35" s="13" t="s">
        <v>64</v>
      </c>
      <c r="F35" s="121" t="s">
        <v>184</v>
      </c>
      <c r="G35" s="13" t="s">
        <v>18</v>
      </c>
      <c r="H35" s="9"/>
      <c r="I35" s="122">
        <f>I36+I38</f>
        <v>968.149</v>
      </c>
      <c r="J35" s="108"/>
      <c r="K35" s="108"/>
      <c r="L35" s="108"/>
      <c r="M35" s="108"/>
    </row>
    <row r="36" spans="1:13" ht="15" customHeight="1">
      <c r="A36" s="6" t="s">
        <v>19</v>
      </c>
      <c r="B36" s="123">
        <v>991</v>
      </c>
      <c r="C36" s="3" t="s">
        <v>5</v>
      </c>
      <c r="D36" s="3" t="s">
        <v>11</v>
      </c>
      <c r="E36" s="3" t="s">
        <v>64</v>
      </c>
      <c r="F36" s="10" t="s">
        <v>184</v>
      </c>
      <c r="G36" s="3" t="s">
        <v>22</v>
      </c>
      <c r="H36" s="10"/>
      <c r="I36" s="122">
        <v>743.586</v>
      </c>
      <c r="J36" s="108"/>
      <c r="K36" s="108"/>
      <c r="L36" s="108"/>
      <c r="M36" s="108"/>
    </row>
    <row r="37" spans="1:13" ht="19.5" customHeight="1">
      <c r="A37" s="6" t="s">
        <v>20</v>
      </c>
      <c r="B37" s="123">
        <v>991</v>
      </c>
      <c r="C37" s="3" t="s">
        <v>5</v>
      </c>
      <c r="D37" s="3" t="s">
        <v>11</v>
      </c>
      <c r="E37" s="3" t="s">
        <v>64</v>
      </c>
      <c r="F37" s="10" t="s">
        <v>184</v>
      </c>
      <c r="G37" s="3" t="s">
        <v>23</v>
      </c>
      <c r="H37" s="10"/>
      <c r="I37" s="122">
        <f t="shared" si="0"/>
        <v>0</v>
      </c>
      <c r="J37" s="108"/>
      <c r="K37" s="108"/>
      <c r="L37" s="108"/>
      <c r="M37" s="108"/>
    </row>
    <row r="38" spans="1:13" ht="15">
      <c r="A38" s="6" t="s">
        <v>21</v>
      </c>
      <c r="B38" s="123">
        <v>991</v>
      </c>
      <c r="C38" s="3" t="s">
        <v>5</v>
      </c>
      <c r="D38" s="3" t="s">
        <v>11</v>
      </c>
      <c r="E38" s="3" t="s">
        <v>64</v>
      </c>
      <c r="F38" s="10" t="s">
        <v>184</v>
      </c>
      <c r="G38" s="3" t="s">
        <v>24</v>
      </c>
      <c r="H38" s="10"/>
      <c r="I38" s="122">
        <v>224.563</v>
      </c>
      <c r="J38" s="108"/>
      <c r="K38" s="108"/>
      <c r="L38" s="108"/>
      <c r="M38" s="108"/>
    </row>
    <row r="39" spans="1:13" ht="15">
      <c r="A39" s="5" t="s">
        <v>25</v>
      </c>
      <c r="B39" s="120">
        <v>991</v>
      </c>
      <c r="C39" s="13" t="s">
        <v>5</v>
      </c>
      <c r="D39" s="3" t="s">
        <v>11</v>
      </c>
      <c r="E39" s="3" t="s">
        <v>64</v>
      </c>
      <c r="F39" s="10" t="s">
        <v>183</v>
      </c>
      <c r="G39" s="13" t="s">
        <v>26</v>
      </c>
      <c r="H39" s="9"/>
      <c r="I39" s="122">
        <f>I40+I42+I43+I44+I45+I41</f>
        <v>46.024</v>
      </c>
      <c r="J39" s="108"/>
      <c r="K39" s="108"/>
      <c r="L39" s="108"/>
      <c r="M39" s="108"/>
    </row>
    <row r="40" spans="1:13" ht="15">
      <c r="A40" s="6" t="s">
        <v>27</v>
      </c>
      <c r="B40" s="123">
        <v>991</v>
      </c>
      <c r="C40" s="3" t="s">
        <v>5</v>
      </c>
      <c r="D40" s="3" t="s">
        <v>11</v>
      </c>
      <c r="E40" s="3" t="s">
        <v>64</v>
      </c>
      <c r="F40" s="10" t="s">
        <v>183</v>
      </c>
      <c r="G40" s="3" t="s">
        <v>33</v>
      </c>
      <c r="H40" s="10"/>
      <c r="I40" s="122">
        <v>15.684</v>
      </c>
      <c r="J40" s="108"/>
      <c r="K40" s="108"/>
      <c r="L40" s="108"/>
      <c r="M40" s="108"/>
    </row>
    <row r="41" spans="1:13" ht="15">
      <c r="A41" s="6" t="s">
        <v>28</v>
      </c>
      <c r="B41" s="123">
        <v>991</v>
      </c>
      <c r="C41" s="3" t="s">
        <v>5</v>
      </c>
      <c r="D41" s="3" t="s">
        <v>11</v>
      </c>
      <c r="E41" s="3" t="s">
        <v>64</v>
      </c>
      <c r="F41" s="10" t="s">
        <v>183</v>
      </c>
      <c r="G41" s="3" t="s">
        <v>34</v>
      </c>
      <c r="H41" s="10"/>
      <c r="I41" s="122">
        <v>0</v>
      </c>
      <c r="J41" s="108"/>
      <c r="K41" s="108"/>
      <c r="L41" s="108"/>
      <c r="M41" s="108"/>
    </row>
    <row r="42" spans="1:13" ht="15">
      <c r="A42" s="6" t="s">
        <v>29</v>
      </c>
      <c r="B42" s="123">
        <v>991</v>
      </c>
      <c r="C42" s="3" t="s">
        <v>5</v>
      </c>
      <c r="D42" s="3" t="s">
        <v>11</v>
      </c>
      <c r="E42" s="3" t="s">
        <v>64</v>
      </c>
      <c r="F42" s="10" t="s">
        <v>183</v>
      </c>
      <c r="G42" s="3" t="s">
        <v>35</v>
      </c>
      <c r="H42" s="10"/>
      <c r="I42" s="122">
        <v>20.34</v>
      </c>
      <c r="J42" s="108"/>
      <c r="K42" s="108"/>
      <c r="L42" s="108"/>
      <c r="M42" s="108"/>
    </row>
    <row r="43" spans="1:13" ht="15">
      <c r="A43" s="6" t="s">
        <v>30</v>
      </c>
      <c r="B43" s="120">
        <v>991</v>
      </c>
      <c r="C43" s="3" t="s">
        <v>5</v>
      </c>
      <c r="D43" s="3" t="s">
        <v>11</v>
      </c>
      <c r="E43" s="3" t="s">
        <v>64</v>
      </c>
      <c r="F43" s="10" t="s">
        <v>183</v>
      </c>
      <c r="G43" s="3" t="s">
        <v>36</v>
      </c>
      <c r="H43" s="10"/>
      <c r="I43" s="122">
        <f t="shared" si="0"/>
        <v>0</v>
      </c>
      <c r="J43" s="108"/>
      <c r="K43" s="108"/>
      <c r="L43" s="108"/>
      <c r="M43" s="108"/>
    </row>
    <row r="44" spans="1:13" ht="15">
      <c r="A44" s="6" t="s">
        <v>31</v>
      </c>
      <c r="B44" s="123">
        <v>991</v>
      </c>
      <c r="C44" s="3" t="s">
        <v>5</v>
      </c>
      <c r="D44" s="3" t="s">
        <v>11</v>
      </c>
      <c r="E44" s="3" t="s">
        <v>64</v>
      </c>
      <c r="F44" s="10" t="s">
        <v>183</v>
      </c>
      <c r="G44" s="3" t="s">
        <v>37</v>
      </c>
      <c r="H44" s="10"/>
      <c r="I44" s="122">
        <v>0</v>
      </c>
      <c r="J44" s="108"/>
      <c r="K44" s="108"/>
      <c r="L44" s="108"/>
      <c r="M44" s="108"/>
    </row>
    <row r="45" spans="1:13" ht="16.5" customHeight="1">
      <c r="A45" s="6" t="s">
        <v>32</v>
      </c>
      <c r="B45" s="123">
        <v>991</v>
      </c>
      <c r="C45" s="3" t="s">
        <v>5</v>
      </c>
      <c r="D45" s="3" t="s">
        <v>11</v>
      </c>
      <c r="E45" s="3" t="s">
        <v>64</v>
      </c>
      <c r="F45" s="10" t="s">
        <v>183</v>
      </c>
      <c r="G45" s="3" t="s">
        <v>38</v>
      </c>
      <c r="H45" s="10"/>
      <c r="I45" s="122">
        <v>10</v>
      </c>
      <c r="J45" s="108"/>
      <c r="K45" s="108"/>
      <c r="L45" s="108"/>
      <c r="M45" s="108"/>
    </row>
    <row r="46" spans="1:13" ht="19.5" customHeight="1">
      <c r="A46" s="5" t="s">
        <v>53</v>
      </c>
      <c r="B46" s="123">
        <v>991</v>
      </c>
      <c r="C46" s="3" t="s">
        <v>5</v>
      </c>
      <c r="D46" s="3" t="s">
        <v>11</v>
      </c>
      <c r="E46" s="3" t="s">
        <v>64</v>
      </c>
      <c r="F46" s="10" t="s">
        <v>182</v>
      </c>
      <c r="G46" s="13" t="s">
        <v>50</v>
      </c>
      <c r="H46" s="9"/>
      <c r="I46" s="122">
        <f t="shared" si="0"/>
        <v>0</v>
      </c>
      <c r="J46" s="108"/>
      <c r="K46" s="108"/>
      <c r="L46" s="108"/>
      <c r="M46" s="108"/>
    </row>
    <row r="47" spans="1:13" ht="15">
      <c r="A47" s="6" t="s">
        <v>49</v>
      </c>
      <c r="B47" s="120">
        <v>991</v>
      </c>
      <c r="C47" s="3" t="s">
        <v>5</v>
      </c>
      <c r="D47" s="3" t="s">
        <v>11</v>
      </c>
      <c r="E47" s="3" t="s">
        <v>64</v>
      </c>
      <c r="F47" s="10" t="s">
        <v>182</v>
      </c>
      <c r="G47" s="3" t="s">
        <v>51</v>
      </c>
      <c r="H47" s="10"/>
      <c r="I47" s="122">
        <f t="shared" si="0"/>
        <v>0</v>
      </c>
      <c r="J47" s="108"/>
      <c r="K47" s="108"/>
      <c r="L47" s="108"/>
      <c r="M47" s="108"/>
    </row>
    <row r="48" spans="1:13" ht="15">
      <c r="A48" s="5" t="s">
        <v>39</v>
      </c>
      <c r="B48" s="123">
        <v>991</v>
      </c>
      <c r="C48" s="13" t="s">
        <v>5</v>
      </c>
      <c r="D48" s="3" t="s">
        <v>11</v>
      </c>
      <c r="E48" s="3" t="s">
        <v>64</v>
      </c>
      <c r="F48" s="10" t="s">
        <v>182</v>
      </c>
      <c r="G48" s="13" t="s">
        <v>40</v>
      </c>
      <c r="H48" s="9"/>
      <c r="I48" s="122">
        <v>0</v>
      </c>
      <c r="J48" s="108"/>
      <c r="K48" s="108"/>
      <c r="L48" s="108"/>
      <c r="M48" s="108"/>
    </row>
    <row r="49" spans="1:13" ht="22.5" customHeight="1">
      <c r="A49" s="5" t="s">
        <v>41</v>
      </c>
      <c r="B49" s="123">
        <v>991</v>
      </c>
      <c r="C49" s="13" t="s">
        <v>5</v>
      </c>
      <c r="D49" s="3" t="s">
        <v>11</v>
      </c>
      <c r="E49" s="3" t="s">
        <v>64</v>
      </c>
      <c r="F49" s="10" t="s">
        <v>182</v>
      </c>
      <c r="G49" s="13" t="s">
        <v>42</v>
      </c>
      <c r="H49" s="9"/>
      <c r="I49" s="122">
        <f>I53+I54+I56+I55</f>
        <v>80.34652000000001</v>
      </c>
      <c r="J49" s="108"/>
      <c r="K49" s="108"/>
      <c r="L49" s="108"/>
      <c r="M49" s="108"/>
    </row>
    <row r="50" spans="1:13" ht="15">
      <c r="A50" s="6" t="s">
        <v>43</v>
      </c>
      <c r="B50" s="123">
        <v>991</v>
      </c>
      <c r="C50" s="3" t="s">
        <v>5</v>
      </c>
      <c r="D50" s="3" t="s">
        <v>11</v>
      </c>
      <c r="E50" s="3" t="s">
        <v>64</v>
      </c>
      <c r="F50" s="10" t="s">
        <v>182</v>
      </c>
      <c r="G50" s="3" t="s">
        <v>46</v>
      </c>
      <c r="H50" s="10"/>
      <c r="I50" s="122">
        <f>J50+K50+L50+M50</f>
        <v>0</v>
      </c>
      <c r="J50" s="108"/>
      <c r="K50" s="108"/>
      <c r="L50" s="108"/>
      <c r="M50" s="108"/>
    </row>
    <row r="51" spans="1:13" ht="15">
      <c r="A51" s="6" t="s">
        <v>44</v>
      </c>
      <c r="B51" s="120">
        <v>991</v>
      </c>
      <c r="C51" s="3" t="s">
        <v>5</v>
      </c>
      <c r="D51" s="3" t="s">
        <v>11</v>
      </c>
      <c r="E51" s="3" t="s">
        <v>64</v>
      </c>
      <c r="F51" s="10" t="s">
        <v>182</v>
      </c>
      <c r="G51" s="3" t="s">
        <v>47</v>
      </c>
      <c r="H51" s="10"/>
      <c r="I51" s="122">
        <f>J51+K51+L51+M51</f>
        <v>0</v>
      </c>
      <c r="J51" s="108"/>
      <c r="K51" s="108"/>
      <c r="L51" s="108"/>
      <c r="M51" s="108"/>
    </row>
    <row r="52" spans="1:13" ht="15">
      <c r="A52" s="253" t="s">
        <v>45</v>
      </c>
      <c r="B52" s="110">
        <v>991</v>
      </c>
      <c r="C52" s="111" t="s">
        <v>5</v>
      </c>
      <c r="D52" s="111" t="s">
        <v>11</v>
      </c>
      <c r="E52" s="111" t="s">
        <v>64</v>
      </c>
      <c r="F52" s="12" t="s">
        <v>182</v>
      </c>
      <c r="G52" s="11" t="s">
        <v>48</v>
      </c>
      <c r="H52" s="12"/>
      <c r="I52" s="137">
        <f>I53+I54+I55+I56</f>
        <v>80.34652</v>
      </c>
      <c r="J52" s="108"/>
      <c r="K52" s="108"/>
      <c r="L52" s="108"/>
      <c r="M52" s="108"/>
    </row>
    <row r="53" spans="1:13" ht="15">
      <c r="A53" s="253" t="s">
        <v>185</v>
      </c>
      <c r="B53" s="110">
        <v>991</v>
      </c>
      <c r="C53" s="111" t="s">
        <v>5</v>
      </c>
      <c r="D53" s="111" t="s">
        <v>11</v>
      </c>
      <c r="E53" s="111" t="s">
        <v>64</v>
      </c>
      <c r="F53" s="252" t="s">
        <v>182</v>
      </c>
      <c r="G53" s="111" t="s">
        <v>48</v>
      </c>
      <c r="H53" s="111"/>
      <c r="I53" s="150">
        <v>16.442</v>
      </c>
      <c r="J53" s="108"/>
      <c r="K53" s="108"/>
      <c r="L53" s="108"/>
      <c r="M53" s="108"/>
    </row>
    <row r="54" spans="1:13" ht="15">
      <c r="A54" s="253" t="s">
        <v>187</v>
      </c>
      <c r="B54" s="110">
        <v>991</v>
      </c>
      <c r="C54" s="111" t="s">
        <v>5</v>
      </c>
      <c r="D54" s="111" t="s">
        <v>11</v>
      </c>
      <c r="E54" s="111" t="s">
        <v>64</v>
      </c>
      <c r="F54" s="252" t="s">
        <v>182</v>
      </c>
      <c r="G54" s="111" t="s">
        <v>48</v>
      </c>
      <c r="H54" s="111"/>
      <c r="I54" s="150">
        <v>15</v>
      </c>
      <c r="J54" s="108"/>
      <c r="K54" s="108"/>
      <c r="L54" s="108"/>
      <c r="M54" s="108"/>
    </row>
    <row r="55" spans="1:13" ht="15">
      <c r="A55" s="253" t="s">
        <v>188</v>
      </c>
      <c r="B55" s="110">
        <v>991</v>
      </c>
      <c r="C55" s="111" t="s">
        <v>5</v>
      </c>
      <c r="D55" s="111" t="s">
        <v>11</v>
      </c>
      <c r="E55" s="111" t="s">
        <v>64</v>
      </c>
      <c r="F55" s="252" t="s">
        <v>182</v>
      </c>
      <c r="G55" s="111" t="s">
        <v>48</v>
      </c>
      <c r="H55" s="111"/>
      <c r="I55" s="150">
        <v>10.90452</v>
      </c>
      <c r="J55" s="108"/>
      <c r="K55" s="108"/>
      <c r="L55" s="108"/>
      <c r="M55" s="108"/>
    </row>
    <row r="56" spans="1:13" ht="15.75" thickBot="1">
      <c r="A56" s="254" t="s">
        <v>186</v>
      </c>
      <c r="B56" s="255">
        <v>991</v>
      </c>
      <c r="C56" s="129" t="s">
        <v>5</v>
      </c>
      <c r="D56" s="129" t="s">
        <v>11</v>
      </c>
      <c r="E56" s="129" t="s">
        <v>64</v>
      </c>
      <c r="F56" s="256" t="s">
        <v>182</v>
      </c>
      <c r="G56" s="129" t="s">
        <v>48</v>
      </c>
      <c r="H56" s="129"/>
      <c r="I56" s="257">
        <v>38</v>
      </c>
      <c r="J56" s="108"/>
      <c r="K56" s="108"/>
      <c r="L56" s="108"/>
      <c r="M56" s="108"/>
    </row>
    <row r="57" spans="1:13" ht="24">
      <c r="A57" s="237" t="s">
        <v>189</v>
      </c>
      <c r="B57" s="238">
        <v>991</v>
      </c>
      <c r="C57" s="239" t="s">
        <v>5</v>
      </c>
      <c r="D57" s="240" t="s">
        <v>57</v>
      </c>
      <c r="E57" s="239" t="s">
        <v>190</v>
      </c>
      <c r="F57" s="248" t="s">
        <v>191</v>
      </c>
      <c r="G57" s="248" t="s">
        <v>192</v>
      </c>
      <c r="H57" s="248"/>
      <c r="I57" s="249">
        <v>9.881</v>
      </c>
      <c r="J57" s="108"/>
      <c r="K57" s="108"/>
      <c r="L57" s="108"/>
      <c r="M57" s="108"/>
    </row>
    <row r="58" spans="1:13" ht="15.75" thickBot="1">
      <c r="A58" s="151" t="s">
        <v>32</v>
      </c>
      <c r="B58" s="226">
        <v>991</v>
      </c>
      <c r="C58" s="168" t="s">
        <v>5</v>
      </c>
      <c r="D58" s="4" t="s">
        <v>57</v>
      </c>
      <c r="E58" s="168" t="s">
        <v>190</v>
      </c>
      <c r="F58" s="250" t="s">
        <v>191</v>
      </c>
      <c r="G58" s="250" t="s">
        <v>192</v>
      </c>
      <c r="H58" s="250"/>
      <c r="I58" s="251">
        <v>9.881</v>
      </c>
      <c r="J58" s="108"/>
      <c r="K58" s="108"/>
      <c r="L58" s="108"/>
      <c r="M58" s="108"/>
    </row>
    <row r="59" spans="1:13" ht="26.25" customHeight="1" thickBot="1">
      <c r="A59" s="241" t="s">
        <v>84</v>
      </c>
      <c r="B59" s="242">
        <v>991</v>
      </c>
      <c r="C59" s="243" t="s">
        <v>8</v>
      </c>
      <c r="D59" s="244" t="s">
        <v>6</v>
      </c>
      <c r="E59" s="243" t="s">
        <v>9</v>
      </c>
      <c r="F59" s="245" t="s">
        <v>7</v>
      </c>
      <c r="G59" s="246" t="s">
        <v>7</v>
      </c>
      <c r="H59" s="246" t="s">
        <v>85</v>
      </c>
      <c r="I59" s="247">
        <f>I60</f>
        <v>64.7</v>
      </c>
      <c r="J59" s="108"/>
      <c r="K59" s="108"/>
      <c r="L59" s="108"/>
      <c r="M59" s="108"/>
    </row>
    <row r="60" spans="1:13" ht="27" customHeight="1">
      <c r="A60" s="117" t="s">
        <v>86</v>
      </c>
      <c r="B60" s="141">
        <v>991</v>
      </c>
      <c r="C60" s="142" t="s">
        <v>8</v>
      </c>
      <c r="D60" s="143" t="s">
        <v>16</v>
      </c>
      <c r="E60" s="142" t="s">
        <v>9</v>
      </c>
      <c r="F60" s="144" t="s">
        <v>7</v>
      </c>
      <c r="G60" s="104" t="s">
        <v>7</v>
      </c>
      <c r="H60" s="145" t="s">
        <v>85</v>
      </c>
      <c r="I60" s="146">
        <f>I61</f>
        <v>64.7</v>
      </c>
      <c r="J60" s="108"/>
      <c r="K60" s="108"/>
      <c r="L60" s="108"/>
      <c r="M60" s="108"/>
    </row>
    <row r="61" spans="1:13" ht="41.25" customHeight="1">
      <c r="A61" s="117" t="s">
        <v>87</v>
      </c>
      <c r="B61" s="120">
        <v>991</v>
      </c>
      <c r="C61" s="142" t="s">
        <v>8</v>
      </c>
      <c r="D61" s="143" t="s">
        <v>16</v>
      </c>
      <c r="E61" s="142" t="s">
        <v>10</v>
      </c>
      <c r="F61" s="144" t="s">
        <v>7</v>
      </c>
      <c r="G61" s="147" t="s">
        <v>7</v>
      </c>
      <c r="H61" s="148" t="s">
        <v>85</v>
      </c>
      <c r="I61" s="149">
        <f>I62</f>
        <v>64.7</v>
      </c>
      <c r="J61" s="108"/>
      <c r="K61" s="108"/>
      <c r="L61" s="108"/>
      <c r="M61" s="108"/>
    </row>
    <row r="62" spans="1:13" ht="60" customHeight="1">
      <c r="A62" s="117" t="s">
        <v>88</v>
      </c>
      <c r="B62" s="120">
        <v>991</v>
      </c>
      <c r="C62" s="142" t="s">
        <v>8</v>
      </c>
      <c r="D62" s="143" t="s">
        <v>16</v>
      </c>
      <c r="E62" s="142" t="s">
        <v>89</v>
      </c>
      <c r="F62" s="144" t="s">
        <v>7</v>
      </c>
      <c r="G62" s="147" t="s">
        <v>7</v>
      </c>
      <c r="H62" s="148" t="s">
        <v>85</v>
      </c>
      <c r="I62" s="149">
        <f>I63</f>
        <v>64.7</v>
      </c>
      <c r="J62" s="108"/>
      <c r="K62" s="108"/>
      <c r="L62" s="108"/>
      <c r="M62" s="108"/>
    </row>
    <row r="63" spans="1:13" ht="36" customHeight="1">
      <c r="A63" s="117" t="s">
        <v>76</v>
      </c>
      <c r="B63" s="120">
        <v>991</v>
      </c>
      <c r="C63" s="142" t="s">
        <v>8</v>
      </c>
      <c r="D63" s="143" t="s">
        <v>16</v>
      </c>
      <c r="E63" s="142" t="s">
        <v>89</v>
      </c>
      <c r="F63" s="144" t="s">
        <v>63</v>
      </c>
      <c r="G63" s="147" t="s">
        <v>7</v>
      </c>
      <c r="H63" s="148" t="s">
        <v>85</v>
      </c>
      <c r="I63" s="149">
        <f>I64+I68+I76</f>
        <v>64.7</v>
      </c>
      <c r="J63" s="108"/>
      <c r="K63" s="108"/>
      <c r="L63" s="108"/>
      <c r="M63" s="108"/>
    </row>
    <row r="64" spans="1:13" ht="18.75" customHeight="1">
      <c r="A64" s="5" t="s">
        <v>17</v>
      </c>
      <c r="B64" s="120">
        <v>991</v>
      </c>
      <c r="C64" s="142" t="s">
        <v>8</v>
      </c>
      <c r="D64" s="143" t="s">
        <v>16</v>
      </c>
      <c r="E64" s="142" t="s">
        <v>89</v>
      </c>
      <c r="F64" s="144" t="s">
        <v>63</v>
      </c>
      <c r="G64" s="147" t="s">
        <v>18</v>
      </c>
      <c r="H64" s="148" t="s">
        <v>85</v>
      </c>
      <c r="I64" s="150">
        <f>I65+I67</f>
        <v>53.7</v>
      </c>
      <c r="J64" s="108"/>
      <c r="K64" s="108"/>
      <c r="L64" s="108"/>
      <c r="M64" s="108"/>
    </row>
    <row r="65" spans="1:13" ht="21.75" customHeight="1">
      <c r="A65" s="6" t="s">
        <v>19</v>
      </c>
      <c r="B65" s="120">
        <v>991</v>
      </c>
      <c r="C65" s="142" t="s">
        <v>8</v>
      </c>
      <c r="D65" s="143" t="s">
        <v>16</v>
      </c>
      <c r="E65" s="142" t="s">
        <v>89</v>
      </c>
      <c r="F65" s="144" t="s">
        <v>63</v>
      </c>
      <c r="G65" s="147" t="s">
        <v>22</v>
      </c>
      <c r="H65" s="148" t="s">
        <v>85</v>
      </c>
      <c r="I65" s="150">
        <v>41.24</v>
      </c>
      <c r="J65" s="108"/>
      <c r="K65" s="108"/>
      <c r="L65" s="108"/>
      <c r="M65" s="108"/>
    </row>
    <row r="66" spans="1:13" ht="20.25" customHeight="1">
      <c r="A66" s="6" t="s">
        <v>20</v>
      </c>
      <c r="B66" s="120">
        <v>991</v>
      </c>
      <c r="C66" s="142" t="s">
        <v>8</v>
      </c>
      <c r="D66" s="143" t="s">
        <v>16</v>
      </c>
      <c r="E66" s="142" t="s">
        <v>89</v>
      </c>
      <c r="F66" s="144" t="s">
        <v>63</v>
      </c>
      <c r="G66" s="147" t="s">
        <v>23</v>
      </c>
      <c r="H66" s="148" t="s">
        <v>85</v>
      </c>
      <c r="I66" s="150">
        <f aca="true" t="shared" si="1" ref="I66:I78">J66+K66+L66+M66</f>
        <v>0</v>
      </c>
      <c r="J66" s="108"/>
      <c r="K66" s="108"/>
      <c r="L66" s="108"/>
      <c r="M66" s="108"/>
    </row>
    <row r="67" spans="1:13" ht="17.25" customHeight="1">
      <c r="A67" s="6" t="s">
        <v>21</v>
      </c>
      <c r="B67" s="120">
        <v>991</v>
      </c>
      <c r="C67" s="142" t="s">
        <v>8</v>
      </c>
      <c r="D67" s="143" t="s">
        <v>16</v>
      </c>
      <c r="E67" s="142" t="s">
        <v>89</v>
      </c>
      <c r="F67" s="144" t="s">
        <v>63</v>
      </c>
      <c r="G67" s="147" t="s">
        <v>24</v>
      </c>
      <c r="H67" s="148" t="s">
        <v>85</v>
      </c>
      <c r="I67" s="150">
        <v>12.46</v>
      </c>
      <c r="J67" s="108"/>
      <c r="K67" s="108"/>
      <c r="L67" s="108"/>
      <c r="M67" s="108"/>
    </row>
    <row r="68" spans="1:13" ht="20.25" customHeight="1">
      <c r="A68" s="5" t="s">
        <v>25</v>
      </c>
      <c r="B68" s="120">
        <v>991</v>
      </c>
      <c r="C68" s="142" t="s">
        <v>8</v>
      </c>
      <c r="D68" s="143" t="s">
        <v>16</v>
      </c>
      <c r="E68" s="142" t="s">
        <v>89</v>
      </c>
      <c r="F68" s="144" t="s">
        <v>63</v>
      </c>
      <c r="G68" s="147" t="s">
        <v>26</v>
      </c>
      <c r="H68" s="148" t="s">
        <v>85</v>
      </c>
      <c r="I68" s="150">
        <f>I69</f>
        <v>2</v>
      </c>
      <c r="J68" s="108"/>
      <c r="K68" s="108"/>
      <c r="L68" s="108"/>
      <c r="M68" s="108"/>
    </row>
    <row r="69" spans="1:13" ht="21.75" customHeight="1">
      <c r="A69" s="6" t="s">
        <v>27</v>
      </c>
      <c r="B69" s="120">
        <v>991</v>
      </c>
      <c r="C69" s="142" t="s">
        <v>8</v>
      </c>
      <c r="D69" s="143" t="s">
        <v>16</v>
      </c>
      <c r="E69" s="142" t="s">
        <v>89</v>
      </c>
      <c r="F69" s="144" t="s">
        <v>63</v>
      </c>
      <c r="G69" s="147" t="s">
        <v>33</v>
      </c>
      <c r="H69" s="148" t="s">
        <v>85</v>
      </c>
      <c r="I69" s="150">
        <v>2</v>
      </c>
      <c r="J69" s="108"/>
      <c r="K69" s="108"/>
      <c r="L69" s="108"/>
      <c r="M69" s="108"/>
    </row>
    <row r="70" spans="1:13" ht="23.25" customHeight="1">
      <c r="A70" s="6" t="s">
        <v>28</v>
      </c>
      <c r="B70" s="120">
        <v>991</v>
      </c>
      <c r="C70" s="142" t="s">
        <v>8</v>
      </c>
      <c r="D70" s="143" t="s">
        <v>16</v>
      </c>
      <c r="E70" s="142" t="s">
        <v>89</v>
      </c>
      <c r="F70" s="144" t="s">
        <v>63</v>
      </c>
      <c r="G70" s="147" t="s">
        <v>34</v>
      </c>
      <c r="H70" s="148" t="s">
        <v>85</v>
      </c>
      <c r="I70" s="150">
        <f t="shared" si="1"/>
        <v>0</v>
      </c>
      <c r="J70" s="108"/>
      <c r="K70" s="108"/>
      <c r="L70" s="108"/>
      <c r="M70" s="108"/>
    </row>
    <row r="71" spans="1:13" ht="17.25" customHeight="1">
      <c r="A71" s="6" t="s">
        <v>29</v>
      </c>
      <c r="B71" s="120">
        <v>991</v>
      </c>
      <c r="C71" s="142" t="s">
        <v>8</v>
      </c>
      <c r="D71" s="143" t="s">
        <v>16</v>
      </c>
      <c r="E71" s="142" t="s">
        <v>89</v>
      </c>
      <c r="F71" s="144" t="s">
        <v>63</v>
      </c>
      <c r="G71" s="147" t="s">
        <v>35</v>
      </c>
      <c r="H71" s="148" t="s">
        <v>85</v>
      </c>
      <c r="I71" s="150">
        <f t="shared" si="1"/>
        <v>0</v>
      </c>
      <c r="J71" s="108"/>
      <c r="K71" s="108"/>
      <c r="L71" s="108"/>
      <c r="M71" s="108"/>
    </row>
    <row r="72" spans="1:13" ht="45">
      <c r="A72" s="6" t="s">
        <v>30</v>
      </c>
      <c r="B72" s="120">
        <v>991</v>
      </c>
      <c r="C72" s="142" t="s">
        <v>8</v>
      </c>
      <c r="D72" s="143" t="s">
        <v>16</v>
      </c>
      <c r="E72" s="142" t="s">
        <v>89</v>
      </c>
      <c r="F72" s="144" t="s">
        <v>63</v>
      </c>
      <c r="G72" s="147" t="s">
        <v>36</v>
      </c>
      <c r="H72" s="148" t="s">
        <v>85</v>
      </c>
      <c r="I72" s="150">
        <f t="shared" si="1"/>
        <v>0</v>
      </c>
      <c r="J72" s="108"/>
      <c r="K72" s="108"/>
      <c r="L72" s="108"/>
      <c r="M72" s="108"/>
    </row>
    <row r="73" spans="1:13" ht="17.25" customHeight="1">
      <c r="A73" s="6" t="s">
        <v>31</v>
      </c>
      <c r="B73" s="120">
        <v>991</v>
      </c>
      <c r="C73" s="142" t="s">
        <v>8</v>
      </c>
      <c r="D73" s="143" t="s">
        <v>16</v>
      </c>
      <c r="E73" s="142" t="s">
        <v>89</v>
      </c>
      <c r="F73" s="144" t="s">
        <v>63</v>
      </c>
      <c r="G73" s="147" t="s">
        <v>37</v>
      </c>
      <c r="H73" s="148" t="s">
        <v>85</v>
      </c>
      <c r="I73" s="150">
        <f t="shared" si="1"/>
        <v>0</v>
      </c>
      <c r="J73" s="108"/>
      <c r="K73" s="108"/>
      <c r="L73" s="108"/>
      <c r="M73" s="108"/>
    </row>
    <row r="74" spans="1:13" ht="24" customHeight="1">
      <c r="A74" s="6" t="s">
        <v>32</v>
      </c>
      <c r="B74" s="120">
        <v>991</v>
      </c>
      <c r="C74" s="142" t="s">
        <v>8</v>
      </c>
      <c r="D74" s="143" t="s">
        <v>16</v>
      </c>
      <c r="E74" s="142" t="s">
        <v>89</v>
      </c>
      <c r="F74" s="144" t="s">
        <v>63</v>
      </c>
      <c r="G74" s="147" t="s">
        <v>38</v>
      </c>
      <c r="H74" s="148" t="s">
        <v>85</v>
      </c>
      <c r="I74" s="150">
        <f t="shared" si="1"/>
        <v>0</v>
      </c>
      <c r="J74" s="108"/>
      <c r="K74" s="108"/>
      <c r="L74" s="108"/>
      <c r="M74" s="108"/>
    </row>
    <row r="75" spans="1:13" ht="21" customHeight="1">
      <c r="A75" s="5" t="s">
        <v>39</v>
      </c>
      <c r="B75" s="120">
        <v>991</v>
      </c>
      <c r="C75" s="142" t="s">
        <v>8</v>
      </c>
      <c r="D75" s="143" t="s">
        <v>16</v>
      </c>
      <c r="E75" s="142" t="s">
        <v>89</v>
      </c>
      <c r="F75" s="144" t="s">
        <v>63</v>
      </c>
      <c r="G75" s="147" t="s">
        <v>40</v>
      </c>
      <c r="H75" s="148" t="s">
        <v>85</v>
      </c>
      <c r="I75" s="150">
        <f t="shared" si="1"/>
        <v>0</v>
      </c>
      <c r="J75" s="108"/>
      <c r="K75" s="108"/>
      <c r="L75" s="108"/>
      <c r="M75" s="108"/>
    </row>
    <row r="76" spans="1:13" ht="27" customHeight="1">
      <c r="A76" s="5" t="s">
        <v>41</v>
      </c>
      <c r="B76" s="120">
        <v>991</v>
      </c>
      <c r="C76" s="142" t="s">
        <v>8</v>
      </c>
      <c r="D76" s="143" t="s">
        <v>16</v>
      </c>
      <c r="E76" s="142" t="s">
        <v>89</v>
      </c>
      <c r="F76" s="144" t="s">
        <v>63</v>
      </c>
      <c r="G76" s="147" t="s">
        <v>42</v>
      </c>
      <c r="H76" s="148" t="s">
        <v>85</v>
      </c>
      <c r="I76" s="150">
        <f>I79</f>
        <v>9</v>
      </c>
      <c r="J76" s="108"/>
      <c r="K76" s="108"/>
      <c r="L76" s="108"/>
      <c r="M76" s="108"/>
    </row>
    <row r="77" spans="1:13" ht="21" customHeight="1">
      <c r="A77" s="6" t="s">
        <v>43</v>
      </c>
      <c r="B77" s="120">
        <v>991</v>
      </c>
      <c r="C77" s="142" t="s">
        <v>8</v>
      </c>
      <c r="D77" s="143" t="s">
        <v>16</v>
      </c>
      <c r="E77" s="142" t="s">
        <v>89</v>
      </c>
      <c r="F77" s="144" t="s">
        <v>63</v>
      </c>
      <c r="G77" s="147" t="s">
        <v>46</v>
      </c>
      <c r="H77" s="148" t="s">
        <v>85</v>
      </c>
      <c r="I77" s="150">
        <f t="shared" si="1"/>
        <v>0</v>
      </c>
      <c r="J77" s="108"/>
      <c r="K77" s="108"/>
      <c r="L77" s="108"/>
      <c r="M77" s="108"/>
    </row>
    <row r="78" spans="1:13" ht="24" customHeight="1">
      <c r="A78" s="6" t="s">
        <v>44</v>
      </c>
      <c r="B78" s="120">
        <v>991</v>
      </c>
      <c r="C78" s="142" t="s">
        <v>8</v>
      </c>
      <c r="D78" s="143" t="s">
        <v>16</v>
      </c>
      <c r="E78" s="142" t="s">
        <v>89</v>
      </c>
      <c r="F78" s="144" t="s">
        <v>63</v>
      </c>
      <c r="G78" s="147" t="s">
        <v>47</v>
      </c>
      <c r="H78" s="148" t="s">
        <v>85</v>
      </c>
      <c r="I78" s="150">
        <f t="shared" si="1"/>
        <v>0</v>
      </c>
      <c r="J78" s="108"/>
      <c r="K78" s="108"/>
      <c r="L78" s="108"/>
      <c r="M78" s="108"/>
    </row>
    <row r="79" spans="1:13" ht="21.75" customHeight="1" thickBot="1">
      <c r="A79" s="151" t="s">
        <v>45</v>
      </c>
      <c r="B79" s="152">
        <v>991</v>
      </c>
      <c r="C79" s="142" t="s">
        <v>8</v>
      </c>
      <c r="D79" s="143" t="s">
        <v>16</v>
      </c>
      <c r="E79" s="142" t="s">
        <v>89</v>
      </c>
      <c r="F79" s="143" t="s">
        <v>63</v>
      </c>
      <c r="G79" s="153" t="s">
        <v>48</v>
      </c>
      <c r="H79" s="154" t="s">
        <v>85</v>
      </c>
      <c r="I79" s="137">
        <v>9</v>
      </c>
      <c r="J79" s="108"/>
      <c r="K79" s="108"/>
      <c r="L79" s="108"/>
      <c r="M79" s="108"/>
    </row>
    <row r="80" spans="1:13" ht="54.75" customHeight="1" thickBot="1">
      <c r="A80" s="155" t="s">
        <v>98</v>
      </c>
      <c r="B80" s="156">
        <v>991</v>
      </c>
      <c r="C80" s="157" t="s">
        <v>16</v>
      </c>
      <c r="D80" s="157" t="s">
        <v>13</v>
      </c>
      <c r="E80" s="157" t="s">
        <v>9</v>
      </c>
      <c r="F80" s="153" t="s">
        <v>7</v>
      </c>
      <c r="G80" s="147" t="s">
        <v>7</v>
      </c>
      <c r="H80" s="158"/>
      <c r="I80" s="150">
        <f>I81</f>
        <v>0</v>
      </c>
      <c r="J80" s="108"/>
      <c r="K80" s="108"/>
      <c r="L80" s="108"/>
      <c r="M80" s="108"/>
    </row>
    <row r="81" spans="1:13" ht="41.25" customHeight="1" thickBot="1">
      <c r="A81" s="138" t="s">
        <v>99</v>
      </c>
      <c r="B81" s="91">
        <v>991</v>
      </c>
      <c r="C81" s="159" t="s">
        <v>16</v>
      </c>
      <c r="D81" s="159" t="s">
        <v>13</v>
      </c>
      <c r="E81" s="159" t="s">
        <v>9</v>
      </c>
      <c r="F81" s="160" t="s">
        <v>7</v>
      </c>
      <c r="G81" s="161" t="s">
        <v>7</v>
      </c>
      <c r="H81" s="162"/>
      <c r="I81" s="150">
        <f>I82</f>
        <v>0</v>
      </c>
      <c r="J81" s="108"/>
      <c r="K81" s="108"/>
      <c r="L81" s="108"/>
      <c r="M81" s="108"/>
    </row>
    <row r="82" spans="1:13" ht="42.75" customHeight="1">
      <c r="A82" s="163" t="s">
        <v>100</v>
      </c>
      <c r="B82" s="134">
        <v>991</v>
      </c>
      <c r="C82" s="143" t="s">
        <v>16</v>
      </c>
      <c r="D82" s="143" t="s">
        <v>13</v>
      </c>
      <c r="E82" s="143" t="s">
        <v>96</v>
      </c>
      <c r="F82" s="142" t="s">
        <v>7</v>
      </c>
      <c r="G82" s="147" t="s">
        <v>7</v>
      </c>
      <c r="H82" s="164"/>
      <c r="I82" s="150">
        <f>I83</f>
        <v>0</v>
      </c>
      <c r="J82" s="108"/>
      <c r="K82" s="108"/>
      <c r="L82" s="108"/>
      <c r="M82" s="108"/>
    </row>
    <row r="83" spans="1:13" ht="29.25" customHeight="1" thickBot="1">
      <c r="A83" s="5" t="s">
        <v>41</v>
      </c>
      <c r="B83" s="156">
        <v>991</v>
      </c>
      <c r="C83" s="157" t="s">
        <v>16</v>
      </c>
      <c r="D83" s="157" t="s">
        <v>13</v>
      </c>
      <c r="E83" s="143" t="s">
        <v>96</v>
      </c>
      <c r="F83" s="165" t="s">
        <v>70</v>
      </c>
      <c r="G83" s="147" t="s">
        <v>42</v>
      </c>
      <c r="H83" s="166"/>
      <c r="I83" s="150">
        <f>I84+I85</f>
        <v>0</v>
      </c>
      <c r="J83" s="108"/>
      <c r="K83" s="108"/>
      <c r="L83" s="108"/>
      <c r="M83" s="108"/>
    </row>
    <row r="84" spans="1:13" ht="23.25" customHeight="1" thickBot="1">
      <c r="A84" s="6" t="s">
        <v>43</v>
      </c>
      <c r="B84" s="91">
        <v>991</v>
      </c>
      <c r="C84" s="159" t="s">
        <v>16</v>
      </c>
      <c r="D84" s="159" t="s">
        <v>13</v>
      </c>
      <c r="E84" s="143" t="s">
        <v>96</v>
      </c>
      <c r="F84" s="167" t="s">
        <v>70</v>
      </c>
      <c r="G84" s="111" t="s">
        <v>46</v>
      </c>
      <c r="H84" s="111"/>
      <c r="I84" s="149">
        <v>0</v>
      </c>
      <c r="J84" s="108"/>
      <c r="K84" s="108"/>
      <c r="L84" s="108"/>
      <c r="M84" s="108"/>
    </row>
    <row r="85" spans="1:13" ht="28.5" customHeight="1" thickBot="1">
      <c r="A85" s="6" t="s">
        <v>44</v>
      </c>
      <c r="B85" s="134">
        <v>991</v>
      </c>
      <c r="C85" s="143" t="s">
        <v>16</v>
      </c>
      <c r="D85" s="143" t="s">
        <v>13</v>
      </c>
      <c r="E85" s="143" t="s">
        <v>96</v>
      </c>
      <c r="F85" s="168" t="s">
        <v>70</v>
      </c>
      <c r="G85" s="111" t="s">
        <v>48</v>
      </c>
      <c r="H85" s="111"/>
      <c r="I85" s="149">
        <v>0</v>
      </c>
      <c r="J85" s="108"/>
      <c r="K85" s="108"/>
      <c r="L85" s="108"/>
      <c r="M85" s="108"/>
    </row>
    <row r="86" spans="1:15" ht="28.5" customHeight="1" thickBot="1">
      <c r="A86" s="169" t="s">
        <v>92</v>
      </c>
      <c r="B86" s="170">
        <v>991</v>
      </c>
      <c r="C86" s="171" t="s">
        <v>93</v>
      </c>
      <c r="D86" s="171" t="s">
        <v>16</v>
      </c>
      <c r="E86" s="171" t="s">
        <v>9</v>
      </c>
      <c r="F86" s="172" t="s">
        <v>7</v>
      </c>
      <c r="G86" s="173" t="s">
        <v>7</v>
      </c>
      <c r="H86" s="174"/>
      <c r="I86" s="175">
        <f>I87</f>
        <v>28</v>
      </c>
      <c r="J86" s="108"/>
      <c r="K86" s="108"/>
      <c r="L86" s="108"/>
      <c r="M86" s="108"/>
      <c r="N86" s="7"/>
      <c r="O86" s="7"/>
    </row>
    <row r="87" spans="1:13" ht="28.5" customHeight="1">
      <c r="A87" s="176" t="s">
        <v>94</v>
      </c>
      <c r="B87" s="134">
        <v>991</v>
      </c>
      <c r="C87" s="177" t="s">
        <v>93</v>
      </c>
      <c r="D87" s="177" t="s">
        <v>16</v>
      </c>
      <c r="E87" s="177" t="s">
        <v>95</v>
      </c>
      <c r="F87" s="178" t="s">
        <v>7</v>
      </c>
      <c r="G87" s="177" t="s">
        <v>7</v>
      </c>
      <c r="H87" s="179"/>
      <c r="I87" s="180">
        <f>I88</f>
        <v>28</v>
      </c>
      <c r="J87" s="108"/>
      <c r="K87" s="108"/>
      <c r="L87" s="108"/>
      <c r="M87" s="108"/>
    </row>
    <row r="88" spans="1:13" ht="26.25" customHeight="1">
      <c r="A88" s="181" t="s">
        <v>76</v>
      </c>
      <c r="B88" s="123">
        <v>991</v>
      </c>
      <c r="C88" s="182" t="s">
        <v>93</v>
      </c>
      <c r="D88" s="182" t="s">
        <v>16</v>
      </c>
      <c r="E88" s="182" t="s">
        <v>95</v>
      </c>
      <c r="F88" s="183" t="s">
        <v>63</v>
      </c>
      <c r="G88" s="182" t="s">
        <v>7</v>
      </c>
      <c r="H88" s="184"/>
      <c r="I88" s="185">
        <f>I89+I90</f>
        <v>28</v>
      </c>
      <c r="J88" s="108"/>
      <c r="K88" s="108"/>
      <c r="L88" s="108"/>
      <c r="M88" s="108"/>
    </row>
    <row r="89" spans="1:13" ht="26.25" customHeight="1">
      <c r="A89" s="6" t="s">
        <v>31</v>
      </c>
      <c r="B89" s="126">
        <v>991</v>
      </c>
      <c r="C89" s="186" t="s">
        <v>93</v>
      </c>
      <c r="D89" s="186" t="s">
        <v>16</v>
      </c>
      <c r="E89" s="186" t="s">
        <v>95</v>
      </c>
      <c r="F89" s="187" t="s">
        <v>63</v>
      </c>
      <c r="G89" s="186" t="s">
        <v>38</v>
      </c>
      <c r="H89" s="188"/>
      <c r="I89" s="185">
        <v>0</v>
      </c>
      <c r="J89" s="108"/>
      <c r="K89" s="108"/>
      <c r="L89" s="108"/>
      <c r="M89" s="108"/>
    </row>
    <row r="90" spans="1:13" ht="24.75" customHeight="1" thickBot="1">
      <c r="A90" s="8" t="s">
        <v>45</v>
      </c>
      <c r="B90" s="126">
        <v>991</v>
      </c>
      <c r="C90" s="186" t="s">
        <v>93</v>
      </c>
      <c r="D90" s="186" t="s">
        <v>16</v>
      </c>
      <c r="E90" s="186" t="s">
        <v>106</v>
      </c>
      <c r="F90" s="187" t="s">
        <v>63</v>
      </c>
      <c r="G90" s="186" t="s">
        <v>48</v>
      </c>
      <c r="H90" s="188"/>
      <c r="I90" s="189">
        <v>28</v>
      </c>
      <c r="J90" s="108"/>
      <c r="K90" s="108"/>
      <c r="L90" s="108"/>
      <c r="M90" s="108"/>
    </row>
    <row r="91" spans="1:13" ht="32.25" thickBot="1">
      <c r="A91" s="190" t="s">
        <v>80</v>
      </c>
      <c r="B91" s="191">
        <v>991</v>
      </c>
      <c r="C91" s="139" t="s">
        <v>12</v>
      </c>
      <c r="D91" s="15" t="s">
        <v>6</v>
      </c>
      <c r="E91" s="139" t="s">
        <v>9</v>
      </c>
      <c r="F91" s="140" t="s">
        <v>7</v>
      </c>
      <c r="G91" s="15" t="s">
        <v>7</v>
      </c>
      <c r="H91" s="192"/>
      <c r="I91" s="193">
        <f>I92</f>
        <v>1608.3</v>
      </c>
      <c r="J91" s="108"/>
      <c r="K91" s="108"/>
      <c r="L91" s="108"/>
      <c r="M91" s="108"/>
    </row>
    <row r="92" spans="1:13" ht="20.25" thickBot="1">
      <c r="A92" s="194" t="s">
        <v>81</v>
      </c>
      <c r="B92" s="156">
        <v>991</v>
      </c>
      <c r="C92" s="195" t="s">
        <v>12</v>
      </c>
      <c r="D92" s="196" t="s">
        <v>5</v>
      </c>
      <c r="E92" s="196" t="s">
        <v>9</v>
      </c>
      <c r="F92" s="197" t="s">
        <v>7</v>
      </c>
      <c r="G92" s="198" t="s">
        <v>7</v>
      </c>
      <c r="H92" s="199"/>
      <c r="I92" s="200">
        <f>I93+I114</f>
        <v>1608.3</v>
      </c>
      <c r="J92" s="108"/>
      <c r="K92" s="108"/>
      <c r="L92" s="108"/>
      <c r="M92" s="108"/>
    </row>
    <row r="93" spans="1:13" ht="26.25" thickBot="1">
      <c r="A93" s="201" t="s">
        <v>90</v>
      </c>
      <c r="B93" s="91">
        <v>991</v>
      </c>
      <c r="C93" s="202" t="s">
        <v>12</v>
      </c>
      <c r="D93" s="202" t="s">
        <v>5</v>
      </c>
      <c r="E93" s="202" t="s">
        <v>67</v>
      </c>
      <c r="F93" s="203" t="s">
        <v>7</v>
      </c>
      <c r="G93" s="202" t="s">
        <v>7</v>
      </c>
      <c r="H93" s="14"/>
      <c r="I93" s="204">
        <f>I94</f>
        <v>1225.492</v>
      </c>
      <c r="J93" s="108"/>
      <c r="K93" s="108"/>
      <c r="L93" s="108"/>
      <c r="M93" s="108"/>
    </row>
    <row r="94" spans="1:13" ht="15">
      <c r="A94" s="205" t="s">
        <v>58</v>
      </c>
      <c r="B94" s="134">
        <v>991</v>
      </c>
      <c r="C94" s="206" t="s">
        <v>82</v>
      </c>
      <c r="D94" s="14" t="s">
        <v>5</v>
      </c>
      <c r="E94" s="206" t="s">
        <v>67</v>
      </c>
      <c r="F94" s="207" t="s">
        <v>7</v>
      </c>
      <c r="G94" s="14" t="s">
        <v>7</v>
      </c>
      <c r="H94" s="14"/>
      <c r="I94" s="185">
        <f>I95</f>
        <v>1225.492</v>
      </c>
      <c r="J94" s="108"/>
      <c r="K94" s="108"/>
      <c r="L94" s="108"/>
      <c r="M94" s="108"/>
    </row>
    <row r="95" spans="1:13" ht="15">
      <c r="A95" s="181" t="s">
        <v>66</v>
      </c>
      <c r="B95" s="123">
        <v>991</v>
      </c>
      <c r="C95" s="10" t="s">
        <v>12</v>
      </c>
      <c r="D95" s="3" t="s">
        <v>5</v>
      </c>
      <c r="E95" s="10" t="s">
        <v>67</v>
      </c>
      <c r="F95" s="208" t="s">
        <v>65</v>
      </c>
      <c r="G95" s="3" t="s">
        <v>7</v>
      </c>
      <c r="H95" s="14"/>
      <c r="I95" s="209">
        <f>I96+I100+I107+I109+I110</f>
        <v>1225.492</v>
      </c>
      <c r="J95" s="108"/>
      <c r="K95" s="108"/>
      <c r="L95" s="108"/>
      <c r="M95" s="108"/>
    </row>
    <row r="96" spans="1:13" ht="15">
      <c r="A96" s="5" t="s">
        <v>17</v>
      </c>
      <c r="B96" s="120">
        <v>991</v>
      </c>
      <c r="C96" s="121" t="s">
        <v>12</v>
      </c>
      <c r="D96" s="3" t="s">
        <v>5</v>
      </c>
      <c r="E96" s="121" t="s">
        <v>67</v>
      </c>
      <c r="F96" s="210" t="s">
        <v>65</v>
      </c>
      <c r="G96" s="13" t="s">
        <v>18</v>
      </c>
      <c r="H96" s="211"/>
      <c r="I96" s="122">
        <f>I97+I98+I99</f>
        <v>1158.359</v>
      </c>
      <c r="J96" s="108"/>
      <c r="K96" s="108"/>
      <c r="L96" s="108"/>
      <c r="M96" s="108"/>
    </row>
    <row r="97" spans="1:13" ht="15">
      <c r="A97" s="6" t="s">
        <v>19</v>
      </c>
      <c r="B97" s="123">
        <v>991</v>
      </c>
      <c r="C97" s="10" t="s">
        <v>12</v>
      </c>
      <c r="D97" s="3" t="s">
        <v>5</v>
      </c>
      <c r="E97" s="10" t="s">
        <v>67</v>
      </c>
      <c r="F97" s="208" t="s">
        <v>65</v>
      </c>
      <c r="G97" s="3" t="s">
        <v>22</v>
      </c>
      <c r="H97" s="3"/>
      <c r="I97" s="122">
        <v>890.081</v>
      </c>
      <c r="J97" s="108"/>
      <c r="K97" s="108"/>
      <c r="L97" s="108"/>
      <c r="M97" s="108"/>
    </row>
    <row r="98" spans="1:13" ht="15">
      <c r="A98" s="6" t="s">
        <v>20</v>
      </c>
      <c r="B98" s="123">
        <v>991</v>
      </c>
      <c r="C98" s="10" t="s">
        <v>12</v>
      </c>
      <c r="D98" s="3" t="s">
        <v>5</v>
      </c>
      <c r="E98" s="10" t="s">
        <v>67</v>
      </c>
      <c r="F98" s="208" t="s">
        <v>65</v>
      </c>
      <c r="G98" s="3" t="s">
        <v>23</v>
      </c>
      <c r="H98" s="3"/>
      <c r="I98" s="122">
        <f aca="true" t="shared" si="2" ref="I98:I133">J98+K98+L98+M98</f>
        <v>0</v>
      </c>
      <c r="J98" s="108"/>
      <c r="K98" s="108"/>
      <c r="L98" s="108"/>
      <c r="M98" s="108"/>
    </row>
    <row r="99" spans="1:13" ht="15">
      <c r="A99" s="6" t="s">
        <v>21</v>
      </c>
      <c r="B99" s="120">
        <v>991</v>
      </c>
      <c r="C99" s="10" t="s">
        <v>12</v>
      </c>
      <c r="D99" s="3" t="s">
        <v>5</v>
      </c>
      <c r="E99" s="10" t="s">
        <v>67</v>
      </c>
      <c r="F99" s="208" t="s">
        <v>65</v>
      </c>
      <c r="G99" s="3" t="s">
        <v>24</v>
      </c>
      <c r="H99" s="3"/>
      <c r="I99" s="122">
        <v>268.278</v>
      </c>
      <c r="J99" s="108"/>
      <c r="K99" s="108"/>
      <c r="L99" s="108"/>
      <c r="M99" s="108"/>
    </row>
    <row r="100" spans="1:13" ht="15">
      <c r="A100" s="5" t="s">
        <v>25</v>
      </c>
      <c r="B100" s="120">
        <v>991</v>
      </c>
      <c r="C100" s="9" t="s">
        <v>12</v>
      </c>
      <c r="D100" s="3" t="s">
        <v>5</v>
      </c>
      <c r="E100" s="10" t="s">
        <v>67</v>
      </c>
      <c r="F100" s="208" t="s">
        <v>65</v>
      </c>
      <c r="G100" s="211" t="s">
        <v>26</v>
      </c>
      <c r="H100" s="211"/>
      <c r="I100" s="122">
        <f>I101+I102+I103+I104+I105+I106</f>
        <v>4.137</v>
      </c>
      <c r="J100" s="108"/>
      <c r="K100" s="108"/>
      <c r="L100" s="108"/>
      <c r="M100" s="108"/>
    </row>
    <row r="101" spans="1:13" ht="15">
      <c r="A101" s="6" t="s">
        <v>27</v>
      </c>
      <c r="B101" s="123">
        <v>991</v>
      </c>
      <c r="C101" s="10" t="s">
        <v>12</v>
      </c>
      <c r="D101" s="3" t="s">
        <v>5</v>
      </c>
      <c r="E101" s="10" t="s">
        <v>67</v>
      </c>
      <c r="F101" s="208" t="s">
        <v>65</v>
      </c>
      <c r="G101" s="3" t="s">
        <v>33</v>
      </c>
      <c r="H101" s="3"/>
      <c r="I101" s="122">
        <f t="shared" si="2"/>
        <v>0</v>
      </c>
      <c r="J101" s="108"/>
      <c r="K101" s="108"/>
      <c r="L101" s="108"/>
      <c r="M101" s="108"/>
    </row>
    <row r="102" spans="1:13" ht="15">
      <c r="A102" s="6" t="s">
        <v>28</v>
      </c>
      <c r="B102" s="123">
        <v>991</v>
      </c>
      <c r="C102" s="10" t="s">
        <v>12</v>
      </c>
      <c r="D102" s="3" t="s">
        <v>5</v>
      </c>
      <c r="E102" s="10" t="s">
        <v>67</v>
      </c>
      <c r="F102" s="208" t="s">
        <v>65</v>
      </c>
      <c r="G102" s="3" t="s">
        <v>34</v>
      </c>
      <c r="H102" s="3"/>
      <c r="I102" s="122">
        <f t="shared" si="2"/>
        <v>0</v>
      </c>
      <c r="J102" s="108"/>
      <c r="K102" s="108"/>
      <c r="L102" s="108"/>
      <c r="M102" s="108"/>
    </row>
    <row r="103" spans="1:13" ht="15">
      <c r="A103" s="6" t="s">
        <v>29</v>
      </c>
      <c r="B103" s="123">
        <v>991</v>
      </c>
      <c r="C103" s="10" t="s">
        <v>12</v>
      </c>
      <c r="D103" s="3" t="s">
        <v>5</v>
      </c>
      <c r="E103" s="10" t="s">
        <v>67</v>
      </c>
      <c r="F103" s="208" t="s">
        <v>65</v>
      </c>
      <c r="G103" s="3" t="s">
        <v>35</v>
      </c>
      <c r="H103" s="3"/>
      <c r="I103" s="122">
        <v>4.137</v>
      </c>
      <c r="J103" s="108"/>
      <c r="K103" s="108"/>
      <c r="L103" s="108"/>
      <c r="M103" s="108"/>
    </row>
    <row r="104" spans="1:13" ht="15">
      <c r="A104" s="6" t="s">
        <v>30</v>
      </c>
      <c r="B104" s="120">
        <v>991</v>
      </c>
      <c r="C104" s="10" t="s">
        <v>12</v>
      </c>
      <c r="D104" s="3" t="s">
        <v>5</v>
      </c>
      <c r="E104" s="10" t="s">
        <v>67</v>
      </c>
      <c r="F104" s="208" t="s">
        <v>65</v>
      </c>
      <c r="G104" s="3" t="s">
        <v>36</v>
      </c>
      <c r="H104" s="3"/>
      <c r="I104" s="122">
        <f t="shared" si="2"/>
        <v>0</v>
      </c>
      <c r="J104" s="108"/>
      <c r="K104" s="108"/>
      <c r="L104" s="108"/>
      <c r="M104" s="108"/>
    </row>
    <row r="105" spans="1:13" ht="15">
      <c r="A105" s="6" t="s">
        <v>31</v>
      </c>
      <c r="B105" s="123">
        <v>991</v>
      </c>
      <c r="C105" s="10" t="s">
        <v>12</v>
      </c>
      <c r="D105" s="3" t="s">
        <v>5</v>
      </c>
      <c r="E105" s="10" t="s">
        <v>67</v>
      </c>
      <c r="F105" s="208" t="s">
        <v>65</v>
      </c>
      <c r="G105" s="3" t="s">
        <v>37</v>
      </c>
      <c r="H105" s="3"/>
      <c r="I105" s="122">
        <f t="shared" si="2"/>
        <v>0</v>
      </c>
      <c r="J105" s="108"/>
      <c r="K105" s="108"/>
      <c r="L105" s="108"/>
      <c r="M105" s="108"/>
    </row>
    <row r="106" spans="1:13" ht="15">
      <c r="A106" s="6" t="s">
        <v>32</v>
      </c>
      <c r="B106" s="123">
        <v>991</v>
      </c>
      <c r="C106" s="10" t="s">
        <v>12</v>
      </c>
      <c r="D106" s="3" t="s">
        <v>5</v>
      </c>
      <c r="E106" s="10" t="s">
        <v>67</v>
      </c>
      <c r="F106" s="208" t="s">
        <v>65</v>
      </c>
      <c r="G106" s="3" t="s">
        <v>38</v>
      </c>
      <c r="H106" s="3"/>
      <c r="I106" s="122">
        <v>0</v>
      </c>
      <c r="J106" s="108"/>
      <c r="K106" s="108"/>
      <c r="L106" s="108"/>
      <c r="M106" s="108"/>
    </row>
    <row r="107" spans="1:13" ht="15">
      <c r="A107" s="5" t="s">
        <v>53</v>
      </c>
      <c r="B107" s="120">
        <v>991</v>
      </c>
      <c r="C107" s="121" t="s">
        <v>12</v>
      </c>
      <c r="D107" s="13" t="s">
        <v>5</v>
      </c>
      <c r="E107" s="10" t="s">
        <v>67</v>
      </c>
      <c r="F107" s="208" t="s">
        <v>65</v>
      </c>
      <c r="G107" s="13" t="s">
        <v>50</v>
      </c>
      <c r="H107" s="211"/>
      <c r="I107" s="122">
        <f t="shared" si="2"/>
        <v>0</v>
      </c>
      <c r="J107" s="108"/>
      <c r="K107" s="108"/>
      <c r="L107" s="108"/>
      <c r="M107" s="108"/>
    </row>
    <row r="108" spans="1:13" ht="15">
      <c r="A108" s="6" t="s">
        <v>49</v>
      </c>
      <c r="B108" s="120">
        <v>991</v>
      </c>
      <c r="C108" s="10" t="s">
        <v>12</v>
      </c>
      <c r="D108" s="3" t="s">
        <v>5</v>
      </c>
      <c r="E108" s="10" t="s">
        <v>67</v>
      </c>
      <c r="F108" s="208" t="s">
        <v>65</v>
      </c>
      <c r="G108" s="3" t="s">
        <v>51</v>
      </c>
      <c r="H108" s="211"/>
      <c r="I108" s="122">
        <f t="shared" si="2"/>
        <v>0</v>
      </c>
      <c r="J108" s="108"/>
      <c r="K108" s="108"/>
      <c r="L108" s="108"/>
      <c r="M108" s="108"/>
    </row>
    <row r="109" spans="1:13" ht="15">
      <c r="A109" s="5" t="s">
        <v>39</v>
      </c>
      <c r="B109" s="123">
        <v>991</v>
      </c>
      <c r="C109" s="121" t="s">
        <v>12</v>
      </c>
      <c r="D109" s="3" t="s">
        <v>5</v>
      </c>
      <c r="E109" s="10" t="s">
        <v>67</v>
      </c>
      <c r="F109" s="208" t="s">
        <v>65</v>
      </c>
      <c r="G109" s="13" t="s">
        <v>40</v>
      </c>
      <c r="H109" s="3"/>
      <c r="I109" s="122">
        <f t="shared" si="2"/>
        <v>0</v>
      </c>
      <c r="J109" s="108"/>
      <c r="K109" s="108"/>
      <c r="L109" s="108"/>
      <c r="M109" s="108"/>
    </row>
    <row r="110" spans="1:13" ht="23.25" customHeight="1">
      <c r="A110" s="5" t="s">
        <v>41</v>
      </c>
      <c r="B110" s="123">
        <v>991</v>
      </c>
      <c r="C110" s="121" t="s">
        <v>12</v>
      </c>
      <c r="D110" s="3" t="s">
        <v>5</v>
      </c>
      <c r="E110" s="10" t="s">
        <v>67</v>
      </c>
      <c r="F110" s="208" t="s">
        <v>65</v>
      </c>
      <c r="G110" s="13" t="s">
        <v>42</v>
      </c>
      <c r="H110" s="212"/>
      <c r="I110" s="122">
        <f>I111+I112+I113</f>
        <v>62.996</v>
      </c>
      <c r="J110" s="108"/>
      <c r="K110" s="108"/>
      <c r="L110" s="108"/>
      <c r="M110" s="108"/>
    </row>
    <row r="111" spans="1:13" ht="15">
      <c r="A111" s="6" t="s">
        <v>43</v>
      </c>
      <c r="B111" s="123">
        <v>991</v>
      </c>
      <c r="C111" s="10" t="s">
        <v>12</v>
      </c>
      <c r="D111" s="3" t="s">
        <v>5</v>
      </c>
      <c r="E111" s="10" t="s">
        <v>67</v>
      </c>
      <c r="F111" s="208" t="s">
        <v>65</v>
      </c>
      <c r="G111" s="3" t="s">
        <v>46</v>
      </c>
      <c r="H111" s="212"/>
      <c r="I111" s="122">
        <f t="shared" si="2"/>
        <v>0</v>
      </c>
      <c r="J111" s="108"/>
      <c r="K111" s="108"/>
      <c r="L111" s="108"/>
      <c r="M111" s="108"/>
    </row>
    <row r="112" spans="1:13" ht="15">
      <c r="A112" s="6" t="s">
        <v>44</v>
      </c>
      <c r="B112" s="120">
        <v>991</v>
      </c>
      <c r="C112" s="10" t="s">
        <v>12</v>
      </c>
      <c r="D112" s="3" t="s">
        <v>5</v>
      </c>
      <c r="E112" s="10" t="s">
        <v>67</v>
      </c>
      <c r="F112" s="208" t="s">
        <v>65</v>
      </c>
      <c r="G112" s="3" t="s">
        <v>47</v>
      </c>
      <c r="H112" s="3"/>
      <c r="I112" s="122">
        <f t="shared" si="2"/>
        <v>0</v>
      </c>
      <c r="J112" s="108"/>
      <c r="K112" s="108"/>
      <c r="L112" s="108"/>
      <c r="M112" s="108"/>
    </row>
    <row r="113" spans="1:13" ht="15.75" thickBot="1">
      <c r="A113" s="151" t="s">
        <v>45</v>
      </c>
      <c r="B113" s="126">
        <v>991</v>
      </c>
      <c r="C113" s="168" t="s">
        <v>12</v>
      </c>
      <c r="D113" s="4" t="s">
        <v>5</v>
      </c>
      <c r="E113" s="168" t="s">
        <v>67</v>
      </c>
      <c r="F113" s="213" t="s">
        <v>65</v>
      </c>
      <c r="G113" s="4" t="s">
        <v>48</v>
      </c>
      <c r="H113" s="4"/>
      <c r="I113" s="137">
        <v>62.996</v>
      </c>
      <c r="J113" s="108"/>
      <c r="K113" s="108"/>
      <c r="L113" s="108"/>
      <c r="M113" s="108"/>
    </row>
    <row r="114" spans="1:13" ht="15.75" thickBot="1">
      <c r="A114" s="201" t="s">
        <v>61</v>
      </c>
      <c r="B114" s="191">
        <v>991</v>
      </c>
      <c r="C114" s="202" t="s">
        <v>12</v>
      </c>
      <c r="D114" s="202" t="s">
        <v>5</v>
      </c>
      <c r="E114" s="202" t="s">
        <v>68</v>
      </c>
      <c r="F114" s="259" t="s">
        <v>65</v>
      </c>
      <c r="G114" s="202" t="s">
        <v>7</v>
      </c>
      <c r="H114" s="259"/>
      <c r="I114" s="204">
        <f>I115</f>
        <v>382.80800000000005</v>
      </c>
      <c r="J114" s="108"/>
      <c r="K114" s="108"/>
      <c r="L114" s="108"/>
      <c r="M114" s="108"/>
    </row>
    <row r="115" spans="1:13" ht="15">
      <c r="A115" s="205" t="s">
        <v>58</v>
      </c>
      <c r="B115" s="134">
        <v>991</v>
      </c>
      <c r="C115" s="206" t="s">
        <v>12</v>
      </c>
      <c r="D115" s="14" t="s">
        <v>5</v>
      </c>
      <c r="E115" s="206" t="s">
        <v>68</v>
      </c>
      <c r="F115" s="14" t="s">
        <v>7</v>
      </c>
      <c r="G115" s="206" t="s">
        <v>7</v>
      </c>
      <c r="H115" s="207"/>
      <c r="I115" s="185">
        <f>I116</f>
        <v>382.80800000000005</v>
      </c>
      <c r="J115" s="108"/>
      <c r="K115" s="108"/>
      <c r="L115" s="108"/>
      <c r="M115" s="108"/>
    </row>
    <row r="116" spans="1:13" ht="15">
      <c r="A116" s="181" t="s">
        <v>66</v>
      </c>
      <c r="B116" s="123">
        <v>991</v>
      </c>
      <c r="C116" s="10" t="s">
        <v>12</v>
      </c>
      <c r="D116" s="3" t="s">
        <v>5</v>
      </c>
      <c r="E116" s="10" t="s">
        <v>68</v>
      </c>
      <c r="F116" s="3" t="s">
        <v>65</v>
      </c>
      <c r="G116" s="10" t="s">
        <v>7</v>
      </c>
      <c r="H116" s="207"/>
      <c r="I116" s="209">
        <f>I117+I121+I128+I130+I131</f>
        <v>382.80800000000005</v>
      </c>
      <c r="J116" s="108"/>
      <c r="K116" s="108"/>
      <c r="L116" s="108"/>
      <c r="M116" s="108"/>
    </row>
    <row r="117" spans="1:13" ht="15">
      <c r="A117" s="5" t="s">
        <v>17</v>
      </c>
      <c r="B117" s="123">
        <v>991</v>
      </c>
      <c r="C117" s="13" t="s">
        <v>12</v>
      </c>
      <c r="D117" s="3" t="s">
        <v>5</v>
      </c>
      <c r="E117" s="13" t="s">
        <v>68</v>
      </c>
      <c r="F117" s="121" t="s">
        <v>65</v>
      </c>
      <c r="G117" s="13" t="s">
        <v>18</v>
      </c>
      <c r="H117" s="9"/>
      <c r="I117" s="122">
        <f>I118+I119+I120</f>
        <v>318.754</v>
      </c>
      <c r="J117" s="108"/>
      <c r="K117" s="108"/>
      <c r="L117" s="108"/>
      <c r="M117" s="108"/>
    </row>
    <row r="118" spans="1:13" ht="15">
      <c r="A118" s="6" t="s">
        <v>19</v>
      </c>
      <c r="B118" s="120">
        <v>991</v>
      </c>
      <c r="C118" s="3" t="s">
        <v>12</v>
      </c>
      <c r="D118" s="3" t="s">
        <v>5</v>
      </c>
      <c r="E118" s="3" t="s">
        <v>68</v>
      </c>
      <c r="F118" s="10" t="s">
        <v>65</v>
      </c>
      <c r="G118" s="3" t="s">
        <v>22</v>
      </c>
      <c r="H118" s="10"/>
      <c r="I118" s="122">
        <v>241.221</v>
      </c>
      <c r="J118" s="108"/>
      <c r="K118" s="108"/>
      <c r="L118" s="108"/>
      <c r="M118" s="108"/>
    </row>
    <row r="119" spans="1:13" ht="15">
      <c r="A119" s="6" t="s">
        <v>20</v>
      </c>
      <c r="B119" s="123">
        <v>991</v>
      </c>
      <c r="C119" s="3" t="s">
        <v>12</v>
      </c>
      <c r="D119" s="3" t="s">
        <v>5</v>
      </c>
      <c r="E119" s="3" t="s">
        <v>68</v>
      </c>
      <c r="F119" s="10" t="s">
        <v>65</v>
      </c>
      <c r="G119" s="3" t="s">
        <v>23</v>
      </c>
      <c r="H119" s="10"/>
      <c r="I119" s="122">
        <f t="shared" si="2"/>
        <v>0</v>
      </c>
      <c r="J119" s="108"/>
      <c r="K119" s="108"/>
      <c r="L119" s="108"/>
      <c r="M119" s="108"/>
    </row>
    <row r="120" spans="1:13" ht="15">
      <c r="A120" s="6" t="s">
        <v>21</v>
      </c>
      <c r="B120" s="123">
        <v>991</v>
      </c>
      <c r="C120" s="3" t="s">
        <v>12</v>
      </c>
      <c r="D120" s="3" t="s">
        <v>5</v>
      </c>
      <c r="E120" s="3" t="s">
        <v>68</v>
      </c>
      <c r="F120" s="10" t="s">
        <v>65</v>
      </c>
      <c r="G120" s="3" t="s">
        <v>24</v>
      </c>
      <c r="H120" s="10"/>
      <c r="I120" s="122">
        <v>77.533</v>
      </c>
      <c r="J120" s="108"/>
      <c r="K120" s="108"/>
      <c r="L120" s="108"/>
      <c r="M120" s="108"/>
    </row>
    <row r="121" spans="1:13" ht="15">
      <c r="A121" s="5" t="s">
        <v>25</v>
      </c>
      <c r="B121" s="123">
        <v>991</v>
      </c>
      <c r="C121" s="13" t="s">
        <v>12</v>
      </c>
      <c r="D121" s="3" t="s">
        <v>5</v>
      </c>
      <c r="E121" s="3" t="s">
        <v>68</v>
      </c>
      <c r="F121" s="10" t="s">
        <v>65</v>
      </c>
      <c r="G121" s="13" t="s">
        <v>26</v>
      </c>
      <c r="H121" s="9"/>
      <c r="I121" s="122">
        <f>I122+I123+I124+I125+I126+I127</f>
        <v>40.033</v>
      </c>
      <c r="J121" s="108"/>
      <c r="K121" s="108"/>
      <c r="L121" s="108"/>
      <c r="M121" s="108"/>
    </row>
    <row r="122" spans="1:13" ht="15">
      <c r="A122" s="6" t="s">
        <v>27</v>
      </c>
      <c r="B122" s="120">
        <v>991</v>
      </c>
      <c r="C122" s="3" t="s">
        <v>12</v>
      </c>
      <c r="D122" s="3" t="s">
        <v>5</v>
      </c>
      <c r="E122" s="3" t="s">
        <v>68</v>
      </c>
      <c r="F122" s="10" t="s">
        <v>65</v>
      </c>
      <c r="G122" s="3" t="s">
        <v>33</v>
      </c>
      <c r="H122" s="10"/>
      <c r="I122" s="122">
        <v>36</v>
      </c>
      <c r="J122" s="108"/>
      <c r="K122" s="108"/>
      <c r="L122" s="108"/>
      <c r="M122" s="108"/>
    </row>
    <row r="123" spans="1:13" ht="15">
      <c r="A123" s="6" t="s">
        <v>28</v>
      </c>
      <c r="B123" s="123">
        <v>991</v>
      </c>
      <c r="C123" s="3" t="s">
        <v>12</v>
      </c>
      <c r="D123" s="3" t="s">
        <v>5</v>
      </c>
      <c r="E123" s="3" t="s">
        <v>68</v>
      </c>
      <c r="F123" s="10" t="s">
        <v>65</v>
      </c>
      <c r="G123" s="3" t="s">
        <v>34</v>
      </c>
      <c r="H123" s="10"/>
      <c r="I123" s="122">
        <f t="shared" si="2"/>
        <v>0</v>
      </c>
      <c r="J123" s="108"/>
      <c r="K123" s="108"/>
      <c r="L123" s="108"/>
      <c r="M123" s="108"/>
    </row>
    <row r="124" spans="1:13" ht="15">
      <c r="A124" s="6" t="s">
        <v>29</v>
      </c>
      <c r="B124" s="123">
        <v>991</v>
      </c>
      <c r="C124" s="3" t="s">
        <v>12</v>
      </c>
      <c r="D124" s="3" t="s">
        <v>5</v>
      </c>
      <c r="E124" s="3" t="s">
        <v>68</v>
      </c>
      <c r="F124" s="10" t="s">
        <v>65</v>
      </c>
      <c r="G124" s="3" t="s">
        <v>35</v>
      </c>
      <c r="H124" s="10"/>
      <c r="I124" s="122">
        <v>4.033</v>
      </c>
      <c r="J124" s="108"/>
      <c r="K124" s="108"/>
      <c r="L124" s="108"/>
      <c r="M124" s="108"/>
    </row>
    <row r="125" spans="1:13" ht="15">
      <c r="A125" s="6" t="s">
        <v>30</v>
      </c>
      <c r="B125" s="123">
        <v>991</v>
      </c>
      <c r="C125" s="3" t="s">
        <v>12</v>
      </c>
      <c r="D125" s="3" t="s">
        <v>5</v>
      </c>
      <c r="E125" s="3" t="s">
        <v>68</v>
      </c>
      <c r="F125" s="10" t="s">
        <v>65</v>
      </c>
      <c r="G125" s="3" t="s">
        <v>36</v>
      </c>
      <c r="H125" s="10"/>
      <c r="I125" s="122">
        <f t="shared" si="2"/>
        <v>0</v>
      </c>
      <c r="J125" s="108"/>
      <c r="K125" s="108"/>
      <c r="L125" s="108"/>
      <c r="M125" s="108"/>
    </row>
    <row r="126" spans="1:13" ht="15">
      <c r="A126" s="6" t="s">
        <v>31</v>
      </c>
      <c r="B126" s="120">
        <v>991</v>
      </c>
      <c r="C126" s="3" t="s">
        <v>12</v>
      </c>
      <c r="D126" s="3" t="s">
        <v>5</v>
      </c>
      <c r="E126" s="3" t="s">
        <v>68</v>
      </c>
      <c r="F126" s="10" t="s">
        <v>65</v>
      </c>
      <c r="G126" s="3" t="s">
        <v>37</v>
      </c>
      <c r="H126" s="10"/>
      <c r="I126" s="122">
        <f t="shared" si="2"/>
        <v>0</v>
      </c>
      <c r="J126" s="108"/>
      <c r="K126" s="108"/>
      <c r="L126" s="108"/>
      <c r="M126" s="108"/>
    </row>
    <row r="127" spans="1:13" ht="15">
      <c r="A127" s="6" t="s">
        <v>32</v>
      </c>
      <c r="B127" s="123">
        <v>991</v>
      </c>
      <c r="C127" s="3" t="s">
        <v>12</v>
      </c>
      <c r="D127" s="3" t="s">
        <v>5</v>
      </c>
      <c r="E127" s="3" t="s">
        <v>68</v>
      </c>
      <c r="F127" s="10" t="s">
        <v>65</v>
      </c>
      <c r="G127" s="3" t="s">
        <v>38</v>
      </c>
      <c r="H127" s="10"/>
      <c r="I127" s="122">
        <v>0</v>
      </c>
      <c r="J127" s="108"/>
      <c r="K127" s="108"/>
      <c r="L127" s="108"/>
      <c r="M127" s="108"/>
    </row>
    <row r="128" spans="1:13" ht="15">
      <c r="A128" s="5" t="s">
        <v>53</v>
      </c>
      <c r="B128" s="123">
        <v>991</v>
      </c>
      <c r="C128" s="13" t="s">
        <v>12</v>
      </c>
      <c r="D128" s="13" t="s">
        <v>5</v>
      </c>
      <c r="E128" s="3" t="s">
        <v>68</v>
      </c>
      <c r="F128" s="10" t="s">
        <v>65</v>
      </c>
      <c r="G128" s="13" t="s">
        <v>50</v>
      </c>
      <c r="H128" s="9"/>
      <c r="I128" s="122">
        <f t="shared" si="2"/>
        <v>0</v>
      </c>
      <c r="J128" s="108"/>
      <c r="K128" s="108"/>
      <c r="L128" s="108"/>
      <c r="M128" s="108"/>
    </row>
    <row r="129" spans="1:13" ht="15">
      <c r="A129" s="6" t="s">
        <v>49</v>
      </c>
      <c r="B129" s="123">
        <v>991</v>
      </c>
      <c r="C129" s="3" t="s">
        <v>12</v>
      </c>
      <c r="D129" s="3" t="s">
        <v>5</v>
      </c>
      <c r="E129" s="3" t="s">
        <v>68</v>
      </c>
      <c r="F129" s="10" t="s">
        <v>65</v>
      </c>
      <c r="G129" s="3" t="s">
        <v>51</v>
      </c>
      <c r="H129" s="10"/>
      <c r="I129" s="122">
        <f t="shared" si="2"/>
        <v>0</v>
      </c>
      <c r="J129" s="108"/>
      <c r="K129" s="108"/>
      <c r="L129" s="108"/>
      <c r="M129" s="108"/>
    </row>
    <row r="130" spans="1:13" ht="15">
      <c r="A130" s="5" t="s">
        <v>39</v>
      </c>
      <c r="B130" s="120">
        <v>991</v>
      </c>
      <c r="C130" s="13" t="s">
        <v>12</v>
      </c>
      <c r="D130" s="3" t="s">
        <v>5</v>
      </c>
      <c r="E130" s="3" t="s">
        <v>68</v>
      </c>
      <c r="F130" s="10" t="s">
        <v>65</v>
      </c>
      <c r="G130" s="13" t="s">
        <v>40</v>
      </c>
      <c r="H130" s="9"/>
      <c r="I130" s="122">
        <f t="shared" si="2"/>
        <v>0</v>
      </c>
      <c r="J130" s="108"/>
      <c r="K130" s="108"/>
      <c r="L130" s="108"/>
      <c r="M130" s="108"/>
    </row>
    <row r="131" spans="1:13" ht="15">
      <c r="A131" s="5" t="s">
        <v>41</v>
      </c>
      <c r="B131" s="123">
        <v>991</v>
      </c>
      <c r="C131" s="13" t="s">
        <v>12</v>
      </c>
      <c r="D131" s="3" t="s">
        <v>5</v>
      </c>
      <c r="E131" s="3" t="s">
        <v>68</v>
      </c>
      <c r="F131" s="10" t="s">
        <v>65</v>
      </c>
      <c r="G131" s="13" t="s">
        <v>42</v>
      </c>
      <c r="H131" s="9"/>
      <c r="I131" s="122">
        <f>I132+I133+I134</f>
        <v>24.021</v>
      </c>
      <c r="J131" s="108"/>
      <c r="K131" s="108"/>
      <c r="L131" s="108"/>
      <c r="M131" s="108"/>
    </row>
    <row r="132" spans="1:13" ht="15">
      <c r="A132" s="6" t="s">
        <v>43</v>
      </c>
      <c r="B132" s="123">
        <v>991</v>
      </c>
      <c r="C132" s="3" t="s">
        <v>12</v>
      </c>
      <c r="D132" s="3" t="s">
        <v>5</v>
      </c>
      <c r="E132" s="3" t="s">
        <v>68</v>
      </c>
      <c r="F132" s="10" t="s">
        <v>65</v>
      </c>
      <c r="G132" s="3" t="s">
        <v>46</v>
      </c>
      <c r="H132" s="10"/>
      <c r="I132" s="122">
        <f t="shared" si="2"/>
        <v>0</v>
      </c>
      <c r="J132" s="108"/>
      <c r="K132" s="108"/>
      <c r="L132" s="108"/>
      <c r="M132" s="108"/>
    </row>
    <row r="133" spans="1:13" ht="15">
      <c r="A133" s="6" t="s">
        <v>44</v>
      </c>
      <c r="B133" s="123">
        <v>991</v>
      </c>
      <c r="C133" s="3" t="s">
        <v>12</v>
      </c>
      <c r="D133" s="3" t="s">
        <v>5</v>
      </c>
      <c r="E133" s="3" t="s">
        <v>68</v>
      </c>
      <c r="F133" s="10" t="s">
        <v>65</v>
      </c>
      <c r="G133" s="3" t="s">
        <v>47</v>
      </c>
      <c r="H133" s="10"/>
      <c r="I133" s="122">
        <f t="shared" si="2"/>
        <v>0</v>
      </c>
      <c r="J133" s="108"/>
      <c r="K133" s="108"/>
      <c r="L133" s="108"/>
      <c r="M133" s="108"/>
    </row>
    <row r="134" spans="1:13" ht="15.75" thickBot="1">
      <c r="A134" s="151" t="s">
        <v>45</v>
      </c>
      <c r="B134" s="120">
        <v>991</v>
      </c>
      <c r="C134" s="4" t="s">
        <v>12</v>
      </c>
      <c r="D134" s="4" t="s">
        <v>5</v>
      </c>
      <c r="E134" s="4" t="s">
        <v>68</v>
      </c>
      <c r="F134" s="168" t="s">
        <v>65</v>
      </c>
      <c r="G134" s="4" t="s">
        <v>48</v>
      </c>
      <c r="H134" s="168"/>
      <c r="I134" s="122">
        <v>24.021</v>
      </c>
      <c r="J134" s="108"/>
      <c r="K134" s="108"/>
      <c r="L134" s="108"/>
      <c r="M134" s="108"/>
    </row>
    <row r="135" spans="1:13" ht="15.75" hidden="1" thickBot="1">
      <c r="A135" s="215" t="s">
        <v>62</v>
      </c>
      <c r="B135" s="216">
        <v>988</v>
      </c>
      <c r="C135" s="217" t="s">
        <v>12</v>
      </c>
      <c r="D135" s="217" t="s">
        <v>57</v>
      </c>
      <c r="E135" s="217" t="s">
        <v>59</v>
      </c>
      <c r="F135" s="184" t="s">
        <v>60</v>
      </c>
      <c r="G135" s="217" t="s">
        <v>7</v>
      </c>
      <c r="H135" s="183"/>
      <c r="I135" s="209">
        <f aca="true" t="shared" si="3" ref="I135:I141">J135+K135+L135+M135</f>
        <v>0</v>
      </c>
      <c r="J135" s="108"/>
      <c r="K135" s="108"/>
      <c r="L135" s="108"/>
      <c r="M135" s="108"/>
    </row>
    <row r="136" spans="1:13" ht="15.75" hidden="1" thickBot="1">
      <c r="A136" s="5" t="s">
        <v>17</v>
      </c>
      <c r="B136" s="120">
        <v>988</v>
      </c>
      <c r="C136" s="211" t="s">
        <v>12</v>
      </c>
      <c r="D136" s="3" t="s">
        <v>57</v>
      </c>
      <c r="E136" s="211" t="s">
        <v>59</v>
      </c>
      <c r="F136" s="9" t="s">
        <v>60</v>
      </c>
      <c r="G136" s="211" t="s">
        <v>18</v>
      </c>
      <c r="H136" s="9"/>
      <c r="I136" s="122">
        <f t="shared" si="3"/>
        <v>0</v>
      </c>
      <c r="J136" s="108"/>
      <c r="K136" s="108"/>
      <c r="L136" s="108"/>
      <c r="M136" s="108"/>
    </row>
    <row r="137" spans="1:13" ht="15.75" hidden="1" thickBot="1">
      <c r="A137" s="6" t="s">
        <v>20</v>
      </c>
      <c r="B137" s="120">
        <v>988</v>
      </c>
      <c r="C137" s="3" t="s">
        <v>12</v>
      </c>
      <c r="D137" s="3" t="s">
        <v>57</v>
      </c>
      <c r="E137" s="3" t="s">
        <v>59</v>
      </c>
      <c r="F137" s="10" t="s">
        <v>60</v>
      </c>
      <c r="G137" s="3" t="s">
        <v>23</v>
      </c>
      <c r="H137" s="10"/>
      <c r="I137" s="122">
        <f t="shared" si="3"/>
        <v>0</v>
      </c>
      <c r="J137" s="108"/>
      <c r="K137" s="108"/>
      <c r="L137" s="108"/>
      <c r="M137" s="108"/>
    </row>
    <row r="138" spans="1:13" ht="15.75" hidden="1" thickBot="1">
      <c r="A138" s="5" t="s">
        <v>25</v>
      </c>
      <c r="B138" s="120">
        <v>988</v>
      </c>
      <c r="C138" s="211" t="s">
        <v>12</v>
      </c>
      <c r="D138" s="3" t="s">
        <v>57</v>
      </c>
      <c r="E138" s="211" t="s">
        <v>59</v>
      </c>
      <c r="F138" s="9" t="s">
        <v>60</v>
      </c>
      <c r="G138" s="211" t="s">
        <v>26</v>
      </c>
      <c r="H138" s="9"/>
      <c r="I138" s="122">
        <f t="shared" si="3"/>
        <v>0</v>
      </c>
      <c r="J138" s="108"/>
      <c r="K138" s="108"/>
      <c r="L138" s="108"/>
      <c r="M138" s="108"/>
    </row>
    <row r="139" spans="1:13" ht="15.75" hidden="1" thickBot="1">
      <c r="A139" s="6" t="s">
        <v>32</v>
      </c>
      <c r="B139" s="120">
        <v>988</v>
      </c>
      <c r="C139" s="3" t="s">
        <v>12</v>
      </c>
      <c r="D139" s="3" t="s">
        <v>57</v>
      </c>
      <c r="E139" s="3" t="s">
        <v>59</v>
      </c>
      <c r="F139" s="10" t="s">
        <v>60</v>
      </c>
      <c r="G139" s="3" t="s">
        <v>38</v>
      </c>
      <c r="H139" s="10"/>
      <c r="I139" s="122">
        <f t="shared" si="3"/>
        <v>0</v>
      </c>
      <c r="J139" s="108"/>
      <c r="K139" s="108"/>
      <c r="L139" s="108"/>
      <c r="M139" s="108"/>
    </row>
    <row r="140" spans="1:13" ht="15.75" hidden="1" thickBot="1">
      <c r="A140" s="5" t="s">
        <v>41</v>
      </c>
      <c r="B140" s="120">
        <v>988</v>
      </c>
      <c r="C140" s="182" t="s">
        <v>12</v>
      </c>
      <c r="D140" s="182" t="s">
        <v>57</v>
      </c>
      <c r="E140" s="182" t="s">
        <v>59</v>
      </c>
      <c r="F140" s="183" t="s">
        <v>60</v>
      </c>
      <c r="G140" s="211" t="s">
        <v>42</v>
      </c>
      <c r="H140" s="9"/>
      <c r="I140" s="122">
        <f t="shared" si="3"/>
        <v>0</v>
      </c>
      <c r="J140" s="108"/>
      <c r="K140" s="108"/>
      <c r="L140" s="108"/>
      <c r="M140" s="108"/>
    </row>
    <row r="141" spans="1:13" ht="15.75" hidden="1" thickBot="1">
      <c r="A141" s="6" t="s">
        <v>43</v>
      </c>
      <c r="B141" s="120">
        <v>988</v>
      </c>
      <c r="C141" s="182" t="s">
        <v>12</v>
      </c>
      <c r="D141" s="182" t="s">
        <v>57</v>
      </c>
      <c r="E141" s="182" t="s">
        <v>59</v>
      </c>
      <c r="F141" s="183" t="s">
        <v>60</v>
      </c>
      <c r="G141" s="3" t="s">
        <v>46</v>
      </c>
      <c r="H141" s="10"/>
      <c r="I141" s="122">
        <f t="shared" si="3"/>
        <v>0</v>
      </c>
      <c r="J141" s="108"/>
      <c r="K141" s="108"/>
      <c r="L141" s="108"/>
      <c r="M141" s="108"/>
    </row>
    <row r="142" spans="1:13" ht="15.75" hidden="1" thickBot="1">
      <c r="A142" s="8" t="s">
        <v>45</v>
      </c>
      <c r="B142" s="218">
        <v>988</v>
      </c>
      <c r="C142" s="11" t="s">
        <v>12</v>
      </c>
      <c r="D142" s="11" t="s">
        <v>57</v>
      </c>
      <c r="E142" s="11" t="s">
        <v>59</v>
      </c>
      <c r="F142" s="12" t="s">
        <v>60</v>
      </c>
      <c r="G142" s="11" t="s">
        <v>48</v>
      </c>
      <c r="H142" s="57"/>
      <c r="I142" s="137"/>
      <c r="J142" s="108"/>
      <c r="K142" s="108"/>
      <c r="L142" s="108"/>
      <c r="M142" s="108"/>
    </row>
    <row r="143" spans="1:13" ht="15" thickBot="1">
      <c r="A143" s="219" t="s">
        <v>81</v>
      </c>
      <c r="B143" s="220">
        <v>991</v>
      </c>
      <c r="C143" s="15" t="s">
        <v>12</v>
      </c>
      <c r="D143" s="15" t="s">
        <v>5</v>
      </c>
      <c r="E143" s="15" t="s">
        <v>96</v>
      </c>
      <c r="F143" s="139" t="s">
        <v>63</v>
      </c>
      <c r="G143" s="15" t="s">
        <v>7</v>
      </c>
      <c r="H143" s="139"/>
      <c r="I143" s="221">
        <f>I144+I145+I146</f>
        <v>0</v>
      </c>
      <c r="J143" s="108"/>
      <c r="K143" s="108"/>
      <c r="L143" s="108"/>
      <c r="M143" s="108"/>
    </row>
    <row r="144" spans="1:13" ht="15">
      <c r="A144" s="222" t="s">
        <v>32</v>
      </c>
      <c r="B144" s="134">
        <v>991</v>
      </c>
      <c r="C144" s="14" t="s">
        <v>12</v>
      </c>
      <c r="D144" s="14" t="s">
        <v>5</v>
      </c>
      <c r="E144" s="14" t="s">
        <v>96</v>
      </c>
      <c r="F144" s="206" t="s">
        <v>63</v>
      </c>
      <c r="G144" s="14" t="s">
        <v>38</v>
      </c>
      <c r="H144" s="206"/>
      <c r="I144" s="258"/>
      <c r="J144" s="108"/>
      <c r="K144" s="108"/>
      <c r="L144" s="108"/>
      <c r="M144" s="108"/>
    </row>
    <row r="145" spans="1:13" ht="15">
      <c r="A145" s="6" t="s">
        <v>43</v>
      </c>
      <c r="B145" s="123">
        <v>991</v>
      </c>
      <c r="C145" s="3" t="s">
        <v>12</v>
      </c>
      <c r="D145" s="3" t="s">
        <v>5</v>
      </c>
      <c r="E145" s="3" t="s">
        <v>96</v>
      </c>
      <c r="F145" s="10" t="s">
        <v>63</v>
      </c>
      <c r="G145" s="3" t="s">
        <v>46</v>
      </c>
      <c r="H145" s="10"/>
      <c r="I145" s="122"/>
      <c r="J145" s="108"/>
      <c r="K145" s="108"/>
      <c r="L145" s="108"/>
      <c r="M145" s="108"/>
    </row>
    <row r="146" spans="1:13" ht="15.75" thickBot="1">
      <c r="A146" s="151" t="s">
        <v>45</v>
      </c>
      <c r="B146" s="120">
        <v>991</v>
      </c>
      <c r="C146" s="4" t="s">
        <v>12</v>
      </c>
      <c r="D146" s="4" t="s">
        <v>5</v>
      </c>
      <c r="E146" s="3" t="s">
        <v>96</v>
      </c>
      <c r="F146" s="168" t="s">
        <v>63</v>
      </c>
      <c r="G146" s="4" t="s">
        <v>48</v>
      </c>
      <c r="H146" s="168"/>
      <c r="I146" s="214"/>
      <c r="J146" s="108"/>
      <c r="K146" s="108"/>
      <c r="L146" s="108"/>
      <c r="M146" s="108"/>
    </row>
    <row r="147" spans="1:13" ht="15.75" thickBot="1">
      <c r="A147" s="169" t="s">
        <v>101</v>
      </c>
      <c r="B147" s="191">
        <v>991</v>
      </c>
      <c r="C147" s="171" t="s">
        <v>104</v>
      </c>
      <c r="D147" s="171" t="s">
        <v>6</v>
      </c>
      <c r="E147" s="171" t="s">
        <v>9</v>
      </c>
      <c r="F147" s="172" t="s">
        <v>7</v>
      </c>
      <c r="G147" s="171" t="s">
        <v>7</v>
      </c>
      <c r="H147" s="172"/>
      <c r="I147" s="175">
        <f>I148</f>
        <v>3</v>
      </c>
      <c r="J147" s="108"/>
      <c r="K147" s="108"/>
      <c r="L147" s="108"/>
      <c r="M147" s="108"/>
    </row>
    <row r="148" spans="1:13" ht="15">
      <c r="A148" s="176" t="s">
        <v>102</v>
      </c>
      <c r="B148" s="134">
        <v>991</v>
      </c>
      <c r="C148" s="177" t="s">
        <v>104</v>
      </c>
      <c r="D148" s="177" t="s">
        <v>8</v>
      </c>
      <c r="E148" s="177" t="s">
        <v>9</v>
      </c>
      <c r="F148" s="178" t="s">
        <v>7</v>
      </c>
      <c r="G148" s="177" t="s">
        <v>7</v>
      </c>
      <c r="H148" s="223"/>
      <c r="I148" s="180">
        <f>I149</f>
        <v>3</v>
      </c>
      <c r="J148" s="108"/>
      <c r="K148" s="108"/>
      <c r="L148" s="108"/>
      <c r="M148" s="108"/>
    </row>
    <row r="149" spans="1:13" ht="33.75" customHeight="1">
      <c r="A149" s="224" t="s">
        <v>103</v>
      </c>
      <c r="B149" s="123">
        <v>991</v>
      </c>
      <c r="C149" s="182" t="s">
        <v>104</v>
      </c>
      <c r="D149" s="182" t="s">
        <v>8</v>
      </c>
      <c r="E149" s="182" t="s">
        <v>105</v>
      </c>
      <c r="F149" s="183" t="s">
        <v>7</v>
      </c>
      <c r="G149" s="182" t="s">
        <v>7</v>
      </c>
      <c r="H149" s="184"/>
      <c r="I149" s="185">
        <f>I150</f>
        <v>3</v>
      </c>
      <c r="J149" s="108"/>
      <c r="K149" s="108"/>
      <c r="L149" s="108"/>
      <c r="M149" s="108"/>
    </row>
    <row r="150" spans="1:13" ht="15">
      <c r="A150" s="5" t="s">
        <v>41</v>
      </c>
      <c r="B150" s="123">
        <v>991</v>
      </c>
      <c r="C150" s="177" t="s">
        <v>104</v>
      </c>
      <c r="D150" s="177" t="s">
        <v>8</v>
      </c>
      <c r="E150" s="177" t="s">
        <v>105</v>
      </c>
      <c r="F150" s="178" t="s">
        <v>63</v>
      </c>
      <c r="G150" s="177" t="s">
        <v>42</v>
      </c>
      <c r="H150" s="225"/>
      <c r="I150" s="122">
        <f>I151</f>
        <v>3</v>
      </c>
      <c r="J150" s="108"/>
      <c r="K150" s="108"/>
      <c r="L150" s="108"/>
      <c r="M150" s="108"/>
    </row>
    <row r="151" spans="1:13" ht="15">
      <c r="A151" s="6" t="s">
        <v>43</v>
      </c>
      <c r="B151" s="120">
        <v>991</v>
      </c>
      <c r="C151" s="177" t="s">
        <v>104</v>
      </c>
      <c r="D151" s="177" t="s">
        <v>8</v>
      </c>
      <c r="E151" s="177" t="s">
        <v>105</v>
      </c>
      <c r="F151" s="178" t="s">
        <v>63</v>
      </c>
      <c r="G151" s="13" t="s">
        <v>46</v>
      </c>
      <c r="H151" s="9"/>
      <c r="I151" s="122">
        <f>I152+I153</f>
        <v>3</v>
      </c>
      <c r="J151" s="108"/>
      <c r="K151" s="108"/>
      <c r="L151" s="108"/>
      <c r="M151" s="108"/>
    </row>
    <row r="152" spans="1:13" ht="15">
      <c r="A152" s="6" t="s">
        <v>44</v>
      </c>
      <c r="B152" s="123">
        <v>991</v>
      </c>
      <c r="C152" s="177" t="s">
        <v>104</v>
      </c>
      <c r="D152" s="177" t="s">
        <v>8</v>
      </c>
      <c r="E152" s="177" t="s">
        <v>105</v>
      </c>
      <c r="F152" s="178" t="s">
        <v>63</v>
      </c>
      <c r="G152" s="3" t="s">
        <v>47</v>
      </c>
      <c r="H152" s="10"/>
      <c r="I152" s="122">
        <f>J152+K152+L152+M152</f>
        <v>0</v>
      </c>
      <c r="J152" s="108"/>
      <c r="K152" s="108"/>
      <c r="L152" s="108"/>
      <c r="M152" s="108"/>
    </row>
    <row r="153" spans="1:13" ht="15.75" thickBot="1">
      <c r="A153" s="151" t="s">
        <v>45</v>
      </c>
      <c r="B153" s="226">
        <v>991</v>
      </c>
      <c r="C153" s="177" t="s">
        <v>104</v>
      </c>
      <c r="D153" s="177" t="s">
        <v>8</v>
      </c>
      <c r="E153" s="177" t="s">
        <v>105</v>
      </c>
      <c r="F153" s="178" t="s">
        <v>63</v>
      </c>
      <c r="G153" s="4" t="s">
        <v>48</v>
      </c>
      <c r="H153" s="168"/>
      <c r="I153" s="214">
        <v>3</v>
      </c>
      <c r="J153" s="108"/>
      <c r="K153" s="108"/>
      <c r="L153" s="108"/>
      <c r="M153" s="108"/>
    </row>
    <row r="154" spans="1:13" ht="40.5" thickBot="1">
      <c r="A154" s="227" t="s">
        <v>15</v>
      </c>
      <c r="B154" s="228" t="s">
        <v>73</v>
      </c>
      <c r="C154" s="228" t="s">
        <v>73</v>
      </c>
      <c r="D154" s="228" t="s">
        <v>73</v>
      </c>
      <c r="E154" s="228" t="s">
        <v>73</v>
      </c>
      <c r="F154" s="229" t="s">
        <v>73</v>
      </c>
      <c r="G154" s="228" t="s">
        <v>73</v>
      </c>
      <c r="H154" s="229" t="s">
        <v>73</v>
      </c>
      <c r="I154" s="221">
        <f>I10+I80+I91+I147+I86+I59+I143</f>
        <v>3251.90452</v>
      </c>
      <c r="J154" s="21"/>
      <c r="K154" s="21"/>
      <c r="L154" s="21"/>
      <c r="M154" s="21"/>
    </row>
    <row r="155" spans="1:13" ht="47.25" customHeight="1">
      <c r="A155" s="260" t="s">
        <v>172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</row>
    <row r="156" spans="1:13" ht="12.75">
      <c r="A156" s="87"/>
      <c r="B156" s="87"/>
      <c r="C156" s="87"/>
      <c r="D156" s="87"/>
      <c r="E156" s="87"/>
      <c r="F156" s="87"/>
      <c r="G156" s="87"/>
      <c r="H156" s="87"/>
      <c r="I156" s="230"/>
      <c r="J156" s="230"/>
      <c r="K156" s="230"/>
      <c r="L156" s="230"/>
      <c r="M156" s="230"/>
    </row>
    <row r="157" spans="1:13" ht="12.75">
      <c r="A157" s="87"/>
      <c r="B157" s="87"/>
      <c r="C157" s="87"/>
      <c r="D157" s="87"/>
      <c r="E157" s="87"/>
      <c r="F157" s="87"/>
      <c r="G157" s="87"/>
      <c r="H157" s="87"/>
      <c r="I157" s="230"/>
      <c r="J157" s="230"/>
      <c r="K157" s="230"/>
      <c r="L157" s="230"/>
      <c r="M157" s="230"/>
    </row>
    <row r="158" spans="1:13" ht="15.75">
      <c r="A158" s="231"/>
      <c r="B158" s="231"/>
      <c r="C158" s="87"/>
      <c r="D158" s="87"/>
      <c r="E158" s="88"/>
      <c r="F158" s="87"/>
      <c r="G158" s="87"/>
      <c r="H158" s="87"/>
      <c r="I158" s="230"/>
      <c r="J158" s="230"/>
      <c r="K158" s="230"/>
      <c r="L158" s="230"/>
      <c r="M158" s="230"/>
    </row>
    <row r="159" spans="1:13" ht="12.75">
      <c r="A159" s="87"/>
      <c r="B159" s="87"/>
      <c r="C159" s="87"/>
      <c r="D159" s="87"/>
      <c r="E159" s="87"/>
      <c r="F159" s="87"/>
      <c r="G159" s="87"/>
      <c r="H159" s="87"/>
      <c r="I159" s="230"/>
      <c r="J159" s="230"/>
      <c r="K159" s="230"/>
      <c r="L159" s="230"/>
      <c r="M159" s="230"/>
    </row>
    <row r="160" spans="9:13" ht="12.75">
      <c r="I160" s="2"/>
      <c r="J160" s="2"/>
      <c r="K160" s="2"/>
      <c r="L160" s="2"/>
      <c r="M160" s="2"/>
    </row>
    <row r="161" spans="9:13" ht="12.75">
      <c r="I161" s="2"/>
      <c r="J161" s="2"/>
      <c r="K161" s="2"/>
      <c r="L161" s="2"/>
      <c r="M161" s="2"/>
    </row>
    <row r="162" spans="9:13" ht="12.75">
      <c r="I162" s="2"/>
      <c r="J162" s="2"/>
      <c r="K162" s="2"/>
      <c r="L162" s="2"/>
      <c r="M162" s="2"/>
    </row>
    <row r="163" spans="9:13" ht="12.75">
      <c r="I163" s="2"/>
      <c r="J163" s="2"/>
      <c r="K163" s="2"/>
      <c r="L163" s="2"/>
      <c r="M163" s="2"/>
    </row>
  </sheetData>
  <sheetProtection/>
  <mergeCells count="6">
    <mergeCell ref="A155:M155"/>
    <mergeCell ref="A5:M5"/>
    <mergeCell ref="I7:I8"/>
    <mergeCell ref="A7:A8"/>
    <mergeCell ref="C7:H7"/>
    <mergeCell ref="B7:B8"/>
  </mergeCells>
  <printOptions/>
  <pageMargins left="0.58" right="0.1968503937007874" top="0.3937007874015748" bottom="0.3937007874015748" header="0.5118110236220472" footer="0.5118110236220472"/>
  <pageSetup fitToHeight="5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SheetLayoutView="80" zoomScalePageLayoutView="0" workbookViewId="0" topLeftCell="I1">
      <pane ySplit="1" topLeftCell="BM2" activePane="bottomLeft" state="frozen"/>
      <selection pane="topLeft" activeCell="A1" sqref="A1"/>
      <selection pane="bottomLeft" activeCell="P13" sqref="P13"/>
    </sheetView>
  </sheetViews>
  <sheetFormatPr defaultColWidth="9.00390625" defaultRowHeight="12.75"/>
  <cols>
    <col min="1" max="1" width="16.875" style="0" customWidth="1"/>
    <col min="2" max="2" width="9.75390625" style="0" customWidth="1"/>
    <col min="3" max="3" width="14.625" style="0" customWidth="1"/>
    <col min="4" max="4" width="10.375" style="0" customWidth="1"/>
    <col min="7" max="7" width="9.25390625" style="0" customWidth="1"/>
    <col min="10" max="10" width="9.25390625" style="0" bestFit="1" customWidth="1"/>
    <col min="11" max="11" width="4.375" style="0" customWidth="1"/>
    <col min="12" max="12" width="7.375" style="0" customWidth="1"/>
    <col min="13" max="13" width="6.375" style="0" customWidth="1"/>
    <col min="15" max="15" width="10.25390625" style="0" customWidth="1"/>
    <col min="16" max="19" width="8.75390625" style="0" customWidth="1"/>
    <col min="20" max="20" width="9.375" style="0" customWidth="1"/>
    <col min="21" max="21" width="8.375" style="0" customWidth="1"/>
    <col min="22" max="22" width="10.75390625" style="0" customWidth="1"/>
    <col min="23" max="23" width="10.75390625" style="0" bestFit="1" customWidth="1"/>
    <col min="24" max="24" width="10.625" style="0" customWidth="1"/>
  </cols>
  <sheetData>
    <row r="1" spans="1:24" ht="12.75">
      <c r="A1" s="275" t="s">
        <v>131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2:2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2.75" customHeight="1">
      <c r="A3" s="16"/>
      <c r="B3" s="34"/>
      <c r="C3" s="34"/>
      <c r="D3" s="267" t="s">
        <v>116</v>
      </c>
      <c r="E3" s="267" t="s">
        <v>129</v>
      </c>
      <c r="F3" s="267" t="s">
        <v>117</v>
      </c>
      <c r="G3" s="236" t="s">
        <v>118</v>
      </c>
      <c r="H3" s="236"/>
      <c r="I3" s="236" t="s">
        <v>121</v>
      </c>
      <c r="J3" s="236"/>
      <c r="K3" s="236" t="s">
        <v>123</v>
      </c>
      <c r="L3" s="236"/>
      <c r="M3" s="236" t="s">
        <v>124</v>
      </c>
      <c r="N3" s="236"/>
      <c r="O3" s="274" t="s">
        <v>141</v>
      </c>
      <c r="P3" s="274" t="s">
        <v>125</v>
      </c>
      <c r="Q3" s="22"/>
      <c r="R3" s="22"/>
      <c r="S3" s="22"/>
      <c r="T3" s="267" t="s">
        <v>126</v>
      </c>
      <c r="U3" s="267" t="s">
        <v>127</v>
      </c>
      <c r="V3" s="267" t="s">
        <v>140</v>
      </c>
      <c r="W3" s="267" t="s">
        <v>128</v>
      </c>
      <c r="X3" s="276" t="s">
        <v>138</v>
      </c>
    </row>
    <row r="4" spans="1:24" ht="48" customHeight="1">
      <c r="A4" s="16"/>
      <c r="B4" s="34" t="s">
        <v>115</v>
      </c>
      <c r="C4" s="34"/>
      <c r="D4" s="268"/>
      <c r="E4" s="268"/>
      <c r="F4" s="268"/>
      <c r="G4" s="34" t="s">
        <v>119</v>
      </c>
      <c r="H4" s="34" t="s">
        <v>120</v>
      </c>
      <c r="I4" s="34" t="s">
        <v>119</v>
      </c>
      <c r="J4" s="34" t="s">
        <v>122</v>
      </c>
      <c r="K4" s="34" t="s">
        <v>119</v>
      </c>
      <c r="L4" s="34" t="s">
        <v>120</v>
      </c>
      <c r="M4" s="34" t="s">
        <v>119</v>
      </c>
      <c r="N4" s="34" t="s">
        <v>120</v>
      </c>
      <c r="O4" s="236"/>
      <c r="P4" s="236"/>
      <c r="Q4" s="35" t="s">
        <v>173</v>
      </c>
      <c r="R4" s="35" t="s">
        <v>174</v>
      </c>
      <c r="S4" s="35" t="s">
        <v>175</v>
      </c>
      <c r="T4" s="268"/>
      <c r="U4" s="268"/>
      <c r="V4" s="268"/>
      <c r="W4" s="268"/>
      <c r="X4" s="277"/>
    </row>
    <row r="5" spans="1:24" s="20" customFormat="1" ht="12.75">
      <c r="A5" s="68" t="s">
        <v>108</v>
      </c>
      <c r="B5" s="36">
        <v>1</v>
      </c>
      <c r="C5" s="36"/>
      <c r="D5" s="36">
        <v>58800</v>
      </c>
      <c r="E5" s="37">
        <v>0.2744</v>
      </c>
      <c r="F5" s="36">
        <v>17587</v>
      </c>
      <c r="G5" s="36">
        <v>0</v>
      </c>
      <c r="H5" s="38">
        <f aca="true" t="shared" si="0" ref="H5:H11">F5*G5</f>
        <v>0</v>
      </c>
      <c r="I5" s="36">
        <v>0</v>
      </c>
      <c r="J5" s="36">
        <v>0</v>
      </c>
      <c r="K5" s="39">
        <v>0.1</v>
      </c>
      <c r="L5" s="36">
        <f>F5*K5</f>
        <v>1758.7</v>
      </c>
      <c r="M5" s="36">
        <v>0</v>
      </c>
      <c r="N5" s="36">
        <v>0</v>
      </c>
      <c r="O5" s="36"/>
      <c r="P5" s="38">
        <f aca="true" t="shared" si="1" ref="P5:P11">F5+H5+J5+L5+N5+O5</f>
        <v>19345.7</v>
      </c>
      <c r="Q5" s="38"/>
      <c r="R5" s="38"/>
      <c r="S5" s="38">
        <f>P5*50%</f>
        <v>9672.85</v>
      </c>
      <c r="T5" s="38">
        <f>P5+S5</f>
        <v>29018.550000000003</v>
      </c>
      <c r="U5" s="36">
        <v>0</v>
      </c>
      <c r="V5" s="40">
        <f aca="true" t="shared" si="2" ref="V5:V10">T5*12+U5</f>
        <v>348222.60000000003</v>
      </c>
      <c r="W5" s="40">
        <f>V5*30.2%</f>
        <v>105163.2252</v>
      </c>
      <c r="X5" s="40">
        <f>V5+W5</f>
        <v>453385.8252</v>
      </c>
    </row>
    <row r="6" spans="1:24" ht="12.75">
      <c r="A6" s="269" t="s">
        <v>109</v>
      </c>
      <c r="B6" s="272">
        <v>0.9</v>
      </c>
      <c r="C6" s="41" t="s">
        <v>113</v>
      </c>
      <c r="D6" s="273">
        <v>2436</v>
      </c>
      <c r="E6" s="42"/>
      <c r="F6" s="42">
        <v>1082.66</v>
      </c>
      <c r="G6" s="43">
        <v>0.9</v>
      </c>
      <c r="H6" s="44">
        <f t="shared" si="0"/>
        <v>974.3940000000001</v>
      </c>
      <c r="I6" s="42"/>
      <c r="J6" s="42"/>
      <c r="K6" s="42"/>
      <c r="L6" s="42"/>
      <c r="M6" s="43">
        <v>0.25</v>
      </c>
      <c r="N6" s="45">
        <f aca="true" t="shared" si="3" ref="N6:N11">F6*M6</f>
        <v>270.665</v>
      </c>
      <c r="O6" s="44">
        <f aca="true" t="shared" si="4" ref="O6:O11">F6*1.5</f>
        <v>1623.9900000000002</v>
      </c>
      <c r="P6" s="44">
        <f t="shared" si="1"/>
        <v>3951.7090000000003</v>
      </c>
      <c r="Q6" s="44">
        <v>237.1</v>
      </c>
      <c r="R6" s="44">
        <f aca="true" t="shared" si="5" ref="R6:R11">P6+Q6</f>
        <v>4188.809</v>
      </c>
      <c r="S6" s="44">
        <f aca="true" t="shared" si="6" ref="S6:S11">R6*50%</f>
        <v>2094.4045</v>
      </c>
      <c r="T6" s="45">
        <f aca="true" t="shared" si="7" ref="T6:T11">R6+S6</f>
        <v>6283.2135</v>
      </c>
      <c r="U6" s="42">
        <f aca="true" t="shared" si="8" ref="U6:U11">F6*2</f>
        <v>2165.32</v>
      </c>
      <c r="V6" s="46">
        <f t="shared" si="2"/>
        <v>77563.88200000001</v>
      </c>
      <c r="W6" s="46">
        <f aca="true" t="shared" si="9" ref="W6:W12">V6*30.2%</f>
        <v>23424.292364000004</v>
      </c>
      <c r="X6" s="46">
        <f aca="true" t="shared" si="10" ref="X6:X12">V6+W6</f>
        <v>100988.17436400002</v>
      </c>
    </row>
    <row r="7" spans="1:24" ht="12" customHeight="1">
      <c r="A7" s="270"/>
      <c r="B7" s="272"/>
      <c r="C7" s="41" t="s">
        <v>114</v>
      </c>
      <c r="D7" s="273"/>
      <c r="E7" s="42"/>
      <c r="F7" s="42">
        <v>676.67</v>
      </c>
      <c r="G7" s="43">
        <v>0.9</v>
      </c>
      <c r="H7" s="44">
        <f t="shared" si="0"/>
        <v>609.0029999999999</v>
      </c>
      <c r="I7" s="42"/>
      <c r="J7" s="42"/>
      <c r="K7" s="42"/>
      <c r="L7" s="42"/>
      <c r="M7" s="43">
        <v>0.25</v>
      </c>
      <c r="N7" s="45">
        <f t="shared" si="3"/>
        <v>169.1675</v>
      </c>
      <c r="O7" s="44">
        <f t="shared" si="4"/>
        <v>1015.0049999999999</v>
      </c>
      <c r="P7" s="44">
        <f t="shared" si="1"/>
        <v>2469.8454999999994</v>
      </c>
      <c r="Q7" s="44">
        <v>148.19</v>
      </c>
      <c r="R7" s="44">
        <f t="shared" si="5"/>
        <v>2618.0354999999995</v>
      </c>
      <c r="S7" s="44">
        <f t="shared" si="6"/>
        <v>1309.0177499999998</v>
      </c>
      <c r="T7" s="45">
        <f t="shared" si="7"/>
        <v>3927.053249999999</v>
      </c>
      <c r="U7" s="42">
        <f t="shared" si="8"/>
        <v>1353.34</v>
      </c>
      <c r="V7" s="46">
        <f t="shared" si="2"/>
        <v>48477.978999999985</v>
      </c>
      <c r="W7" s="46">
        <f t="shared" si="9"/>
        <v>14640.349657999996</v>
      </c>
      <c r="X7" s="46">
        <f t="shared" si="10"/>
        <v>63118.328657999984</v>
      </c>
    </row>
    <row r="8" spans="1:24" ht="12" customHeight="1">
      <c r="A8" s="271"/>
      <c r="B8" s="272"/>
      <c r="C8" s="41" t="s">
        <v>114</v>
      </c>
      <c r="D8" s="273"/>
      <c r="E8" s="42"/>
      <c r="F8" s="42">
        <v>676.67</v>
      </c>
      <c r="G8" s="43">
        <v>0.9</v>
      </c>
      <c r="H8" s="44">
        <f t="shared" si="0"/>
        <v>609.0029999999999</v>
      </c>
      <c r="I8" s="42"/>
      <c r="J8" s="42"/>
      <c r="K8" s="42"/>
      <c r="L8" s="42"/>
      <c r="M8" s="43">
        <v>0.25</v>
      </c>
      <c r="N8" s="45">
        <f t="shared" si="3"/>
        <v>169.1675</v>
      </c>
      <c r="O8" s="44">
        <f t="shared" si="4"/>
        <v>1015.0049999999999</v>
      </c>
      <c r="P8" s="44">
        <f t="shared" si="1"/>
        <v>2469.8454999999994</v>
      </c>
      <c r="Q8" s="44">
        <v>148.19</v>
      </c>
      <c r="R8" s="44">
        <f t="shared" si="5"/>
        <v>2618.0354999999995</v>
      </c>
      <c r="S8" s="44">
        <f t="shared" si="6"/>
        <v>1309.0177499999998</v>
      </c>
      <c r="T8" s="45">
        <f t="shared" si="7"/>
        <v>3927.053249999999</v>
      </c>
      <c r="U8" s="42">
        <f t="shared" si="8"/>
        <v>1353.34</v>
      </c>
      <c r="V8" s="46">
        <f t="shared" si="2"/>
        <v>48477.978999999985</v>
      </c>
      <c r="W8" s="46">
        <f t="shared" si="9"/>
        <v>14640.349657999996</v>
      </c>
      <c r="X8" s="46">
        <f t="shared" si="10"/>
        <v>63118.328657999984</v>
      </c>
    </row>
    <row r="9" spans="1:24" ht="12.75">
      <c r="A9" s="69" t="s">
        <v>110</v>
      </c>
      <c r="B9" s="42">
        <v>1</v>
      </c>
      <c r="C9" s="42"/>
      <c r="D9" s="42"/>
      <c r="E9" s="42"/>
      <c r="F9" s="42">
        <v>2219</v>
      </c>
      <c r="G9" s="43">
        <v>0.6</v>
      </c>
      <c r="H9" s="42">
        <f t="shared" si="0"/>
        <v>1331.3999999999999</v>
      </c>
      <c r="I9" s="42"/>
      <c r="J9" s="42"/>
      <c r="K9" s="42"/>
      <c r="L9" s="42"/>
      <c r="M9" s="43">
        <v>0.25</v>
      </c>
      <c r="N9" s="42">
        <f t="shared" si="3"/>
        <v>554.75</v>
      </c>
      <c r="O9" s="42">
        <f t="shared" si="4"/>
        <v>3328.5</v>
      </c>
      <c r="P9" s="44">
        <f t="shared" si="1"/>
        <v>7433.65</v>
      </c>
      <c r="Q9" s="44">
        <v>446.02</v>
      </c>
      <c r="R9" s="44">
        <f t="shared" si="5"/>
        <v>7879.67</v>
      </c>
      <c r="S9" s="44">
        <f t="shared" si="6"/>
        <v>3939.835</v>
      </c>
      <c r="T9" s="44">
        <f t="shared" si="7"/>
        <v>11819.505000000001</v>
      </c>
      <c r="U9" s="42">
        <f t="shared" si="8"/>
        <v>4438</v>
      </c>
      <c r="V9" s="46">
        <f t="shared" si="2"/>
        <v>146272.06</v>
      </c>
      <c r="W9" s="46">
        <f t="shared" si="9"/>
        <v>44174.16212</v>
      </c>
      <c r="X9" s="46">
        <f t="shared" si="10"/>
        <v>190446.22212</v>
      </c>
    </row>
    <row r="10" spans="1:24" ht="12.75">
      <c r="A10" s="69" t="s">
        <v>110</v>
      </c>
      <c r="B10" s="42">
        <v>1</v>
      </c>
      <c r="C10" s="42"/>
      <c r="D10" s="42"/>
      <c r="E10" s="42"/>
      <c r="F10" s="42">
        <v>2219</v>
      </c>
      <c r="G10" s="43">
        <v>0.6</v>
      </c>
      <c r="H10" s="42">
        <f t="shared" si="0"/>
        <v>1331.3999999999999</v>
      </c>
      <c r="I10" s="43">
        <v>0.3</v>
      </c>
      <c r="J10" s="42">
        <f>F10*I10</f>
        <v>665.6999999999999</v>
      </c>
      <c r="K10" s="42"/>
      <c r="L10" s="42"/>
      <c r="M10" s="43">
        <v>0.25</v>
      </c>
      <c r="N10" s="42">
        <f t="shared" si="3"/>
        <v>554.75</v>
      </c>
      <c r="O10" s="42">
        <f t="shared" si="4"/>
        <v>3328.5</v>
      </c>
      <c r="P10" s="44">
        <f t="shared" si="1"/>
        <v>8099.349999999999</v>
      </c>
      <c r="Q10" s="44">
        <v>485.96</v>
      </c>
      <c r="R10" s="44">
        <f t="shared" si="5"/>
        <v>8585.31</v>
      </c>
      <c r="S10" s="44">
        <f t="shared" si="6"/>
        <v>4292.655</v>
      </c>
      <c r="T10" s="44">
        <f t="shared" si="7"/>
        <v>12877.965</v>
      </c>
      <c r="U10" s="42">
        <f t="shared" si="8"/>
        <v>4438</v>
      </c>
      <c r="V10" s="46">
        <f t="shared" si="2"/>
        <v>158973.58000000002</v>
      </c>
      <c r="W10" s="46">
        <f t="shared" si="9"/>
        <v>48010.021160000004</v>
      </c>
      <c r="X10" s="46">
        <f t="shared" si="10"/>
        <v>206983.60116000002</v>
      </c>
    </row>
    <row r="11" spans="1:24" ht="12.75">
      <c r="A11" s="69" t="s">
        <v>111</v>
      </c>
      <c r="B11" s="42">
        <v>1</v>
      </c>
      <c r="C11" s="42"/>
      <c r="D11" s="42"/>
      <c r="E11" s="42"/>
      <c r="F11" s="42">
        <v>1901</v>
      </c>
      <c r="G11" s="43">
        <v>0.6</v>
      </c>
      <c r="H11" s="42">
        <f t="shared" si="0"/>
        <v>1140.6</v>
      </c>
      <c r="I11" s="43">
        <v>0.1</v>
      </c>
      <c r="J11" s="42">
        <f>F11*I11</f>
        <v>190.10000000000002</v>
      </c>
      <c r="K11" s="42"/>
      <c r="L11" s="42"/>
      <c r="M11" s="43">
        <v>0.25</v>
      </c>
      <c r="N11" s="42">
        <f t="shared" si="3"/>
        <v>475.25</v>
      </c>
      <c r="O11" s="42">
        <f t="shared" si="4"/>
        <v>2851.5</v>
      </c>
      <c r="P11" s="44">
        <f t="shared" si="1"/>
        <v>6558.45</v>
      </c>
      <c r="Q11" s="44">
        <v>393.51</v>
      </c>
      <c r="R11" s="44">
        <f t="shared" si="5"/>
        <v>6951.96</v>
      </c>
      <c r="S11" s="44">
        <f t="shared" si="6"/>
        <v>3475.98</v>
      </c>
      <c r="T11" s="45">
        <f t="shared" si="7"/>
        <v>10427.94</v>
      </c>
      <c r="U11" s="42">
        <f t="shared" si="8"/>
        <v>3802</v>
      </c>
      <c r="V11" s="46">
        <f>T11*12+U11</f>
        <v>128937.28</v>
      </c>
      <c r="W11" s="46">
        <f t="shared" si="9"/>
        <v>38939.05856</v>
      </c>
      <c r="X11" s="46">
        <f t="shared" si="10"/>
        <v>167876.33856</v>
      </c>
    </row>
    <row r="12" spans="1:24" s="20" customFormat="1" ht="12.75">
      <c r="A12" s="70" t="s">
        <v>112</v>
      </c>
      <c r="B12" s="36">
        <f>SUM(B5:B11)</f>
        <v>4.9</v>
      </c>
      <c r="C12" s="36"/>
      <c r="D12" s="36"/>
      <c r="E12" s="36"/>
      <c r="F12" s="36"/>
      <c r="G12" s="36"/>
      <c r="H12" s="38">
        <f>SUM(H6:H11)</f>
        <v>5995.799999999999</v>
      </c>
      <c r="I12" s="36"/>
      <c r="J12" s="36">
        <f>SUM(J6:J11)</f>
        <v>855.8</v>
      </c>
      <c r="K12" s="36"/>
      <c r="L12" s="36"/>
      <c r="M12" s="36"/>
      <c r="N12" s="47">
        <f aca="true" t="shared" si="11" ref="N12:U12">SUM(N6:N11)</f>
        <v>2193.75</v>
      </c>
      <c r="O12" s="38">
        <f t="shared" si="11"/>
        <v>13162.5</v>
      </c>
      <c r="P12" s="38">
        <f t="shared" si="11"/>
        <v>30982.85</v>
      </c>
      <c r="Q12" s="38">
        <f t="shared" si="11"/>
        <v>1858.97</v>
      </c>
      <c r="R12" s="38">
        <f t="shared" si="11"/>
        <v>32841.82</v>
      </c>
      <c r="S12" s="38">
        <f t="shared" si="11"/>
        <v>16420.91</v>
      </c>
      <c r="T12" s="47">
        <f t="shared" si="11"/>
        <v>49262.729999999996</v>
      </c>
      <c r="U12" s="36">
        <f t="shared" si="11"/>
        <v>17550</v>
      </c>
      <c r="V12" s="40">
        <f>T12*12+U12</f>
        <v>608702.76</v>
      </c>
      <c r="W12" s="40">
        <f t="shared" si="9"/>
        <v>183828.23352</v>
      </c>
      <c r="X12" s="40">
        <f t="shared" si="10"/>
        <v>792530.99352</v>
      </c>
    </row>
    <row r="13" spans="1:24" s="21" customFormat="1" ht="12.75">
      <c r="A13" s="71" t="s">
        <v>130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>
        <f>T5+T12</f>
        <v>78281.28</v>
      </c>
      <c r="U13" s="50">
        <f>U5+U12</f>
        <v>17550</v>
      </c>
      <c r="V13" s="51">
        <f>V5+V12</f>
        <v>956925.3600000001</v>
      </c>
      <c r="W13" s="51">
        <f>W5+W12</f>
        <v>288991.45872</v>
      </c>
      <c r="X13" s="51">
        <f>X5+X12</f>
        <v>1245916.81872</v>
      </c>
    </row>
    <row r="14" spans="1:2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52"/>
      <c r="W14" s="52"/>
      <c r="X14" s="52"/>
    </row>
    <row r="15" spans="1:24" ht="43.5" customHeight="1">
      <c r="A15" s="34" t="s">
        <v>139</v>
      </c>
      <c r="B15" s="34" t="s">
        <v>115</v>
      </c>
      <c r="C15" s="34" t="s">
        <v>135</v>
      </c>
      <c r="D15" s="19" t="s">
        <v>136</v>
      </c>
      <c r="E15" s="19" t="s">
        <v>144</v>
      </c>
      <c r="F15" s="19" t="s">
        <v>176</v>
      </c>
      <c r="G15" s="19" t="s">
        <v>177</v>
      </c>
      <c r="H15" s="19" t="s">
        <v>166</v>
      </c>
      <c r="I15" s="19" t="s">
        <v>178</v>
      </c>
      <c r="J15" s="26" t="s">
        <v>112</v>
      </c>
      <c r="K15" s="17"/>
      <c r="L15" s="53" t="s">
        <v>179</v>
      </c>
      <c r="M15" s="53"/>
      <c r="N15" s="53"/>
      <c r="O15" s="54"/>
      <c r="P15" s="55"/>
      <c r="Q15" s="55"/>
      <c r="R15" s="55"/>
      <c r="S15" s="55"/>
      <c r="T15" s="55" t="s">
        <v>180</v>
      </c>
      <c r="U15" s="55"/>
      <c r="V15" s="56" t="s">
        <v>140</v>
      </c>
      <c r="W15" s="58" t="s">
        <v>128</v>
      </c>
      <c r="X15" s="56" t="s">
        <v>138</v>
      </c>
    </row>
    <row r="16" spans="1:24" ht="12.75">
      <c r="A16" s="72" t="s">
        <v>134</v>
      </c>
      <c r="B16" s="42">
        <v>1</v>
      </c>
      <c r="C16" s="42">
        <v>2887</v>
      </c>
      <c r="D16" s="42"/>
      <c r="E16" s="59">
        <v>672</v>
      </c>
      <c r="F16" s="59">
        <f>SUM(C16:E16)</f>
        <v>3559</v>
      </c>
      <c r="G16" s="42">
        <f>F16*6.5%</f>
        <v>231.335</v>
      </c>
      <c r="H16" s="59">
        <f>F16+G16</f>
        <v>3790.335</v>
      </c>
      <c r="I16" s="45">
        <f>H16*6.5%</f>
        <v>246.371775</v>
      </c>
      <c r="J16" s="60">
        <f>H16+I16</f>
        <v>4036.706775</v>
      </c>
      <c r="K16" s="17"/>
      <c r="L16" s="61">
        <f>J16*50%</f>
        <v>2018.3533875</v>
      </c>
      <c r="M16" s="17"/>
      <c r="N16" s="17"/>
      <c r="O16" s="23"/>
      <c r="P16" s="24"/>
      <c r="Q16" s="24"/>
      <c r="R16" s="24"/>
      <c r="S16" s="24"/>
      <c r="T16" s="28">
        <f>J16+L16</f>
        <v>6055.0601625</v>
      </c>
      <c r="U16" s="25"/>
      <c r="V16" s="62">
        <f>T16*12</f>
        <v>72660.72195</v>
      </c>
      <c r="W16" s="62">
        <f>V16*30.2%</f>
        <v>21943.538028900002</v>
      </c>
      <c r="X16" s="62">
        <f>V16+W16</f>
        <v>94604.25997890001</v>
      </c>
    </row>
    <row r="17" spans="1:24" ht="12.75">
      <c r="A17" s="72" t="s">
        <v>132</v>
      </c>
      <c r="B17" s="42">
        <v>0.5</v>
      </c>
      <c r="C17" s="42">
        <v>1443.5</v>
      </c>
      <c r="D17" s="42"/>
      <c r="E17" s="42"/>
      <c r="F17" s="59">
        <f>SUM(C17:E17)</f>
        <v>1443.5</v>
      </c>
      <c r="G17" s="44">
        <f>F17*6.5%</f>
        <v>93.8275</v>
      </c>
      <c r="H17" s="44">
        <f>F17+G17</f>
        <v>1537.3275</v>
      </c>
      <c r="I17" s="45">
        <f>H17*6.5%</f>
        <v>99.92628750000002</v>
      </c>
      <c r="J17" s="60">
        <f>H17+I17</f>
        <v>1637.2537875</v>
      </c>
      <c r="K17" s="17"/>
      <c r="L17" s="61">
        <f>J17*50%</f>
        <v>818.62689375</v>
      </c>
      <c r="M17" s="17"/>
      <c r="N17" s="17"/>
      <c r="O17" s="17"/>
      <c r="P17" s="61"/>
      <c r="Q17" s="61"/>
      <c r="R17" s="61"/>
      <c r="S17" s="61"/>
      <c r="T17" s="62">
        <f>J17+L17</f>
        <v>2455.88068125</v>
      </c>
      <c r="U17" s="17"/>
      <c r="V17" s="62">
        <f>T17*12</f>
        <v>29470.568175</v>
      </c>
      <c r="W17" s="62">
        <f>V17*30.2%</f>
        <v>8900.111588849999</v>
      </c>
      <c r="X17" s="62">
        <f>V17+W17</f>
        <v>38370.67976385</v>
      </c>
    </row>
    <row r="18" spans="1:24" ht="12.75">
      <c r="A18" s="72" t="s">
        <v>133</v>
      </c>
      <c r="B18" s="42">
        <v>1</v>
      </c>
      <c r="C18" s="42">
        <v>2900</v>
      </c>
      <c r="D18" s="42">
        <f>C18*25%</f>
        <v>725</v>
      </c>
      <c r="E18" s="42">
        <v>725</v>
      </c>
      <c r="F18" s="59">
        <f>SUM(C18:E18)</f>
        <v>4350</v>
      </c>
      <c r="G18" s="44">
        <f>F18*6.5%</f>
        <v>282.75</v>
      </c>
      <c r="H18" s="44">
        <f>F18+G18</f>
        <v>4632.75</v>
      </c>
      <c r="I18" s="45">
        <f>H18*6.5%</f>
        <v>301.12875</v>
      </c>
      <c r="J18" s="60">
        <f>H18+I18</f>
        <v>4933.87875</v>
      </c>
      <c r="K18" s="17"/>
      <c r="L18" s="61">
        <f>J18*50%</f>
        <v>2466.939375</v>
      </c>
      <c r="M18" s="17"/>
      <c r="N18" s="17"/>
      <c r="O18" s="17"/>
      <c r="P18" s="17"/>
      <c r="Q18" s="17"/>
      <c r="R18" s="17"/>
      <c r="S18" s="17"/>
      <c r="T18" s="62">
        <f>J18+L18</f>
        <v>7400.818125</v>
      </c>
      <c r="U18" s="17"/>
      <c r="V18" s="62">
        <f>T18*12</f>
        <v>88809.8175</v>
      </c>
      <c r="W18" s="62">
        <f>V18*30.2%</f>
        <v>26820.564885</v>
      </c>
      <c r="X18" s="62">
        <f>V18+W18</f>
        <v>115630.382385</v>
      </c>
    </row>
    <row r="19" spans="1:24" ht="12.75">
      <c r="A19" s="71" t="s">
        <v>112</v>
      </c>
      <c r="B19" s="49">
        <f>SUM(B16:B18)</f>
        <v>2.5</v>
      </c>
      <c r="C19" s="49"/>
      <c r="D19" s="49">
        <f aca="true" t="shared" si="12" ref="D19:I19">SUM(D16:D18)</f>
        <v>725</v>
      </c>
      <c r="E19" s="63">
        <f t="shared" si="12"/>
        <v>1397</v>
      </c>
      <c r="F19" s="63">
        <f t="shared" si="12"/>
        <v>9352.5</v>
      </c>
      <c r="G19" s="49">
        <f t="shared" si="12"/>
        <v>607.9125</v>
      </c>
      <c r="H19" s="63">
        <f t="shared" si="12"/>
        <v>9960.4125</v>
      </c>
      <c r="I19" s="50">
        <f t="shared" si="12"/>
        <v>647.4268125000001</v>
      </c>
      <c r="J19" s="64">
        <f>H19+I19</f>
        <v>10607.8393125</v>
      </c>
      <c r="K19" s="65"/>
      <c r="L19" s="66">
        <f>SUM(L16:L18)</f>
        <v>5303.91965625</v>
      </c>
      <c r="M19" s="65"/>
      <c r="N19" s="65"/>
      <c r="O19" s="65"/>
      <c r="P19" s="65"/>
      <c r="Q19" s="65"/>
      <c r="R19" s="65"/>
      <c r="S19" s="65"/>
      <c r="T19" s="67">
        <f>SUM(T16:T18)</f>
        <v>15911.75896875</v>
      </c>
      <c r="U19" s="65"/>
      <c r="V19" s="67">
        <f>SUM(V16:V18)</f>
        <v>190941.107625</v>
      </c>
      <c r="W19" s="67">
        <f>SUM(W16:W18)</f>
        <v>57664.21450275</v>
      </c>
      <c r="X19" s="67">
        <f>SUM(X16:X18)</f>
        <v>248605.32212775003</v>
      </c>
    </row>
    <row r="20" spans="11:24" ht="12.75"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3"/>
      <c r="W20" s="33"/>
      <c r="X20" s="33"/>
    </row>
    <row r="21" spans="1:24" ht="43.5" customHeight="1">
      <c r="A21" s="73"/>
      <c r="B21" s="29" t="s">
        <v>142</v>
      </c>
      <c r="C21" s="29" t="s">
        <v>143</v>
      </c>
      <c r="D21" s="29" t="s">
        <v>138</v>
      </c>
      <c r="E21" s="29"/>
      <c r="F21" s="29"/>
      <c r="V21" s="30"/>
      <c r="W21" s="30"/>
      <c r="X21" s="30"/>
    </row>
    <row r="22" spans="1:6" ht="54" customHeight="1">
      <c r="A22" s="73" t="s">
        <v>181</v>
      </c>
      <c r="B22" s="75">
        <f>V12+V19</f>
        <v>799643.867625</v>
      </c>
      <c r="C22" s="18">
        <f>W12+W19</f>
        <v>241492.44802275</v>
      </c>
      <c r="D22" s="18">
        <f>X12+X19</f>
        <v>1041136.31564775</v>
      </c>
      <c r="E22" s="16"/>
      <c r="F22" s="16"/>
    </row>
    <row r="23" spans="1:6" ht="55.5" customHeight="1">
      <c r="A23" s="27" t="s">
        <v>166</v>
      </c>
      <c r="B23" s="74">
        <f>V13+V19</f>
        <v>1147866.467625</v>
      </c>
      <c r="C23" s="18">
        <f>W13+W19</f>
        <v>346655.67322275</v>
      </c>
      <c r="D23" s="18">
        <f>X13+X19</f>
        <v>1494522.14084775</v>
      </c>
      <c r="E23" s="16"/>
      <c r="F23" s="16"/>
    </row>
  </sheetData>
  <sheetProtection/>
  <mergeCells count="18">
    <mergeCell ref="M3:N3"/>
    <mergeCell ref="O3:O4"/>
    <mergeCell ref="P3:P4"/>
    <mergeCell ref="A1:X1"/>
    <mergeCell ref="T3:T4"/>
    <mergeCell ref="U3:U4"/>
    <mergeCell ref="V3:V4"/>
    <mergeCell ref="W3:W4"/>
    <mergeCell ref="X3:X4"/>
    <mergeCell ref="F3:F4"/>
    <mergeCell ref="A6:A8"/>
    <mergeCell ref="B6:B8"/>
    <mergeCell ref="D6:D8"/>
    <mergeCell ref="G3:H3"/>
    <mergeCell ref="I3:J3"/>
    <mergeCell ref="K3:L3"/>
    <mergeCell ref="E3:E4"/>
    <mergeCell ref="D3:D4"/>
  </mergeCells>
  <printOptions/>
  <pageMargins left="0.33" right="0.28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zoomScaleSheetLayoutView="80" zoomScalePageLayoutView="0" workbookViewId="0" topLeftCell="A1">
      <selection activeCell="J15" sqref="J15"/>
    </sheetView>
  </sheetViews>
  <sheetFormatPr defaultColWidth="9.00390625" defaultRowHeight="12.75"/>
  <cols>
    <col min="1" max="1" width="22.75390625" style="0" customWidth="1"/>
    <col min="2" max="2" width="10.375" style="0" customWidth="1"/>
    <col min="3" max="4" width="9.375" style="0" bestFit="1" customWidth="1"/>
    <col min="5" max="5" width="9.625" style="0" customWidth="1"/>
    <col min="6" max="6" width="13.625" style="0" customWidth="1"/>
    <col min="7" max="7" width="14.00390625" style="0" customWidth="1"/>
    <col min="8" max="8" width="14.25390625" style="0" customWidth="1"/>
    <col min="9" max="9" width="9.375" style="0" bestFit="1" customWidth="1"/>
    <col min="10" max="10" width="13.00390625" style="0" customWidth="1"/>
    <col min="11" max="11" width="11.375" style="0" bestFit="1" customWidth="1"/>
    <col min="12" max="12" width="13.875" style="0" customWidth="1"/>
    <col min="13" max="13" width="11.75390625" style="0" customWidth="1"/>
    <col min="14" max="14" width="14.875" style="0" customWidth="1"/>
    <col min="15" max="15" width="14.625" style="0" customWidth="1"/>
    <col min="16" max="17" width="15.125" style="0" customWidth="1"/>
  </cols>
  <sheetData>
    <row r="1" spans="1:18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5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47.25" customHeight="1">
      <c r="A3" s="280" t="s">
        <v>171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76"/>
    </row>
    <row r="4" spans="1:18" ht="18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75">
      <c r="A5" s="77" t="s">
        <v>139</v>
      </c>
      <c r="B5" s="78" t="s">
        <v>150</v>
      </c>
      <c r="C5" s="77" t="s">
        <v>151</v>
      </c>
      <c r="D5" s="78" t="s">
        <v>160</v>
      </c>
      <c r="E5" s="78" t="s">
        <v>152</v>
      </c>
      <c r="F5" s="78" t="s">
        <v>153</v>
      </c>
      <c r="G5" s="78" t="s">
        <v>159</v>
      </c>
      <c r="H5" s="78" t="s">
        <v>154</v>
      </c>
      <c r="I5" s="78" t="s">
        <v>155</v>
      </c>
      <c r="J5" s="78" t="s">
        <v>137</v>
      </c>
      <c r="K5" s="78" t="s">
        <v>156</v>
      </c>
      <c r="L5" s="78" t="s">
        <v>137</v>
      </c>
      <c r="M5" s="78" t="s">
        <v>157</v>
      </c>
      <c r="N5" s="79" t="s">
        <v>137</v>
      </c>
      <c r="O5" s="78" t="s">
        <v>140</v>
      </c>
      <c r="P5" s="78" t="s">
        <v>158</v>
      </c>
      <c r="Q5" s="78" t="s">
        <v>138</v>
      </c>
      <c r="R5" s="76"/>
    </row>
    <row r="6" spans="1:18" ht="18.75">
      <c r="A6" s="282" t="s">
        <v>145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76"/>
    </row>
    <row r="7" spans="1:18" ht="18">
      <c r="A7" s="80" t="s">
        <v>146</v>
      </c>
      <c r="B7" s="80">
        <v>1</v>
      </c>
      <c r="C7" s="80">
        <v>10</v>
      </c>
      <c r="D7" s="80">
        <v>3043</v>
      </c>
      <c r="E7" s="80">
        <v>1.1</v>
      </c>
      <c r="F7" s="80">
        <f>D7*E7</f>
        <v>3347.3</v>
      </c>
      <c r="G7" s="81">
        <f>F7*25%</f>
        <v>836.825</v>
      </c>
      <c r="H7" s="81">
        <f>(F7+G7)*50%</f>
        <v>2092.0625</v>
      </c>
      <c r="I7" s="80"/>
      <c r="J7" s="81">
        <f>F7+G7+H7</f>
        <v>6276.1875</v>
      </c>
      <c r="K7" s="81">
        <f>J7*6.5%</f>
        <v>407.95218750000004</v>
      </c>
      <c r="L7" s="81">
        <f>J7+K7</f>
        <v>6684.1396875</v>
      </c>
      <c r="M7" s="81">
        <f>L7*6.5%</f>
        <v>434.4690796875</v>
      </c>
      <c r="N7" s="82">
        <f>L7+M7</f>
        <v>7118.6087671875</v>
      </c>
      <c r="O7" s="81">
        <f>N7*12</f>
        <v>85423.30520625</v>
      </c>
      <c r="P7" s="81">
        <f>O7*30.2%</f>
        <v>25797.838172287502</v>
      </c>
      <c r="Q7" s="81">
        <f>O7+P7</f>
        <v>111221.14337853751</v>
      </c>
      <c r="R7" s="76"/>
    </row>
    <row r="8" spans="1:18" ht="18">
      <c r="A8" s="80" t="s">
        <v>147</v>
      </c>
      <c r="B8" s="80">
        <v>1</v>
      </c>
      <c r="C8" s="80">
        <v>7</v>
      </c>
      <c r="D8" s="80">
        <v>2490</v>
      </c>
      <c r="E8" s="80">
        <v>1.094</v>
      </c>
      <c r="F8" s="80">
        <f>D8*E8</f>
        <v>2724.0600000000004</v>
      </c>
      <c r="G8" s="81">
        <f>F8*25%</f>
        <v>681.0150000000001</v>
      </c>
      <c r="H8" s="81">
        <f>(F8+G8)*50%</f>
        <v>1702.5375000000004</v>
      </c>
      <c r="I8" s="81"/>
      <c r="J8" s="81">
        <f>F8+G8+H8</f>
        <v>5107.612500000001</v>
      </c>
      <c r="K8" s="81">
        <f>J8*6.5%</f>
        <v>331.9948125000001</v>
      </c>
      <c r="L8" s="81">
        <f>J8+K8</f>
        <v>5439.607312500001</v>
      </c>
      <c r="M8" s="81">
        <f>L8*6.5%</f>
        <v>353.5744753125001</v>
      </c>
      <c r="N8" s="82">
        <f>L8+M8</f>
        <v>5793.181787812501</v>
      </c>
      <c r="O8" s="81">
        <f>N8*12</f>
        <v>69518.18145375002</v>
      </c>
      <c r="P8" s="81">
        <f>O8*30.2%</f>
        <v>20994.490799032505</v>
      </c>
      <c r="Q8" s="81">
        <f>O8+P8</f>
        <v>90512.67225278252</v>
      </c>
      <c r="R8" s="76"/>
    </row>
    <row r="9" spans="1:18" ht="18">
      <c r="A9" s="80" t="s">
        <v>149</v>
      </c>
      <c r="B9" s="80">
        <v>1</v>
      </c>
      <c r="C9" s="80">
        <v>2</v>
      </c>
      <c r="D9" s="80">
        <v>2887</v>
      </c>
      <c r="E9" s="80">
        <v>1</v>
      </c>
      <c r="F9" s="80">
        <f>D9*E9</f>
        <v>2887</v>
      </c>
      <c r="G9" s="80"/>
      <c r="H9" s="81">
        <f>(D9+G9)*50%</f>
        <v>1443.5</v>
      </c>
      <c r="I9" s="81">
        <v>6</v>
      </c>
      <c r="J9" s="81">
        <v>4003.5</v>
      </c>
      <c r="K9" s="81">
        <f>J9*6.5%</f>
        <v>260.2275</v>
      </c>
      <c r="L9" s="81">
        <f>J9+K9</f>
        <v>4263.7275</v>
      </c>
      <c r="M9" s="81">
        <f>L9*6.5%</f>
        <v>277.1422875</v>
      </c>
      <c r="N9" s="82">
        <f>L9+M9</f>
        <v>4540.8697875</v>
      </c>
      <c r="O9" s="81">
        <f>N9*12</f>
        <v>54490.43745</v>
      </c>
      <c r="P9" s="81">
        <f>O9*30.2%</f>
        <v>16456.112109899997</v>
      </c>
      <c r="Q9" s="81">
        <f>O9+P9</f>
        <v>70946.5495599</v>
      </c>
      <c r="R9" s="76"/>
    </row>
    <row r="10" spans="1:18" ht="18">
      <c r="A10" s="80" t="s">
        <v>148</v>
      </c>
      <c r="B10" s="80">
        <v>0.25</v>
      </c>
      <c r="C10" s="80">
        <v>2</v>
      </c>
      <c r="D10" s="80">
        <v>722</v>
      </c>
      <c r="E10" s="80">
        <v>1</v>
      </c>
      <c r="F10" s="80">
        <f>D10*E10</f>
        <v>722</v>
      </c>
      <c r="G10" s="80"/>
      <c r="H10" s="81">
        <f>(F10+G10)*50%</f>
        <v>361</v>
      </c>
      <c r="I10" s="81"/>
      <c r="J10" s="81">
        <f>F10+G10+H10</f>
        <v>1083</v>
      </c>
      <c r="K10" s="81">
        <f>J10*6.5%</f>
        <v>70.395</v>
      </c>
      <c r="L10" s="81">
        <f>J10+K10</f>
        <v>1153.395</v>
      </c>
      <c r="M10" s="81">
        <f>L10*6.5%</f>
        <v>74.970675</v>
      </c>
      <c r="N10" s="82">
        <f>L10+M10</f>
        <v>1228.365675</v>
      </c>
      <c r="O10" s="81">
        <f>N10*12</f>
        <v>14740.3881</v>
      </c>
      <c r="P10" s="81">
        <f>O10*30.2%</f>
        <v>4451.5972062</v>
      </c>
      <c r="Q10" s="81">
        <f>O10+P10</f>
        <v>19191.9853062</v>
      </c>
      <c r="R10" s="76"/>
    </row>
    <row r="11" spans="1:18" ht="18">
      <c r="A11" s="83" t="s">
        <v>112</v>
      </c>
      <c r="B11" s="83">
        <f>SUM(B7:B10)</f>
        <v>3.25</v>
      </c>
      <c r="C11" s="83"/>
      <c r="D11" s="83">
        <f aca="true" t="shared" si="0" ref="D11:Q11">SUM(D7:D10)</f>
        <v>9142</v>
      </c>
      <c r="E11" s="83"/>
      <c r="F11" s="83">
        <f t="shared" si="0"/>
        <v>9680.36</v>
      </c>
      <c r="G11" s="83">
        <f t="shared" si="0"/>
        <v>1517.8400000000001</v>
      </c>
      <c r="H11" s="83">
        <f t="shared" si="0"/>
        <v>5599.1</v>
      </c>
      <c r="I11" s="83"/>
      <c r="J11" s="83">
        <f t="shared" si="0"/>
        <v>16470.300000000003</v>
      </c>
      <c r="K11" s="84">
        <f t="shared" si="0"/>
        <v>1070.5695</v>
      </c>
      <c r="L11" s="83">
        <f t="shared" si="0"/>
        <v>17540.8695</v>
      </c>
      <c r="M11" s="84">
        <f t="shared" si="0"/>
        <v>1140.1565175000003</v>
      </c>
      <c r="N11" s="83">
        <f t="shared" si="0"/>
        <v>18681.0260175</v>
      </c>
      <c r="O11" s="84">
        <f t="shared" si="0"/>
        <v>224172.31221000003</v>
      </c>
      <c r="P11" s="84">
        <f t="shared" si="0"/>
        <v>67700.03828742</v>
      </c>
      <c r="Q11" s="84">
        <f t="shared" si="0"/>
        <v>291872.35049742</v>
      </c>
      <c r="R11" s="76"/>
    </row>
    <row r="12" spans="1:18" ht="18.75">
      <c r="A12" s="279" t="s">
        <v>161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76"/>
    </row>
    <row r="13" spans="1:18" ht="18">
      <c r="A13" s="80" t="s">
        <v>146</v>
      </c>
      <c r="B13" s="80">
        <v>1</v>
      </c>
      <c r="C13" s="80">
        <v>7</v>
      </c>
      <c r="D13" s="80">
        <v>2490</v>
      </c>
      <c r="E13" s="80">
        <v>1</v>
      </c>
      <c r="F13" s="80">
        <f>D13*E13</f>
        <v>2490</v>
      </c>
      <c r="G13" s="81">
        <f>F13*25%</f>
        <v>622.5</v>
      </c>
      <c r="H13" s="80">
        <f>(F13+G13)*50%</f>
        <v>1556.25</v>
      </c>
      <c r="I13" s="80"/>
      <c r="J13" s="81">
        <f>F13+G13+H13</f>
        <v>4668.75</v>
      </c>
      <c r="K13" s="81">
        <f>J13*6.5%</f>
        <v>303.46875</v>
      </c>
      <c r="L13" s="81">
        <f>J13+K13</f>
        <v>4972.21875</v>
      </c>
      <c r="M13" s="81">
        <f>L13*6.5%</f>
        <v>323.19421875</v>
      </c>
      <c r="N13" s="82">
        <f>L13+M13</f>
        <v>5295.41296875</v>
      </c>
      <c r="O13" s="81">
        <f>N13*12</f>
        <v>63544.955625</v>
      </c>
      <c r="P13" s="81">
        <f>O13*30.2%</f>
        <v>19190.57659875</v>
      </c>
      <c r="Q13" s="81">
        <f>O13+P13</f>
        <v>82735.53222375001</v>
      </c>
      <c r="R13" s="76"/>
    </row>
    <row r="14" spans="1:18" ht="18">
      <c r="A14" s="80" t="s">
        <v>147</v>
      </c>
      <c r="B14" s="80">
        <v>1</v>
      </c>
      <c r="C14" s="80">
        <v>7</v>
      </c>
      <c r="D14" s="80">
        <v>2490</v>
      </c>
      <c r="E14" s="80">
        <v>1.094</v>
      </c>
      <c r="F14" s="80">
        <f>D14*E14</f>
        <v>2724.0600000000004</v>
      </c>
      <c r="G14" s="81">
        <f>F14*25%</f>
        <v>681.0150000000001</v>
      </c>
      <c r="H14" s="81">
        <f>(F14+G14)*50%</f>
        <v>1702.5375000000004</v>
      </c>
      <c r="I14" s="81"/>
      <c r="J14" s="81">
        <f>F14+G14+H14</f>
        <v>5107.612500000001</v>
      </c>
      <c r="K14" s="81">
        <f>J14*6.5%</f>
        <v>331.9948125000001</v>
      </c>
      <c r="L14" s="81">
        <f>J14+K14</f>
        <v>5439.607312500001</v>
      </c>
      <c r="M14" s="81">
        <f>L14*6.5%</f>
        <v>353.5744753125001</v>
      </c>
      <c r="N14" s="82">
        <f>L14+M14</f>
        <v>5793.181787812501</v>
      </c>
      <c r="O14" s="81">
        <f>N14*12</f>
        <v>69518.18145375002</v>
      </c>
      <c r="P14" s="81">
        <f>O14*30.2%</f>
        <v>20994.490799032505</v>
      </c>
      <c r="Q14" s="81">
        <f>O14+P14</f>
        <v>90512.67225278252</v>
      </c>
      <c r="R14" s="76"/>
    </row>
    <row r="15" spans="1:18" ht="18">
      <c r="A15" s="80" t="s">
        <v>149</v>
      </c>
      <c r="B15" s="80">
        <v>1</v>
      </c>
      <c r="C15" s="80">
        <v>2</v>
      </c>
      <c r="D15" s="80">
        <v>2887</v>
      </c>
      <c r="E15" s="80">
        <v>1</v>
      </c>
      <c r="F15" s="80">
        <f>D15*E15</f>
        <v>2887</v>
      </c>
      <c r="G15" s="80"/>
      <c r="H15" s="81">
        <f>(D15+G15)*50%</f>
        <v>1443.5</v>
      </c>
      <c r="I15" s="81">
        <v>6</v>
      </c>
      <c r="J15" s="81">
        <v>4003.5</v>
      </c>
      <c r="K15" s="81">
        <f>J15*6.5%</f>
        <v>260.2275</v>
      </c>
      <c r="L15" s="81">
        <f>J15+K15</f>
        <v>4263.7275</v>
      </c>
      <c r="M15" s="81">
        <f>L15*6.5%</f>
        <v>277.1422875</v>
      </c>
      <c r="N15" s="82">
        <f>L15+M15</f>
        <v>4540.8697875</v>
      </c>
      <c r="O15" s="81">
        <f>N15*12</f>
        <v>54490.43745</v>
      </c>
      <c r="P15" s="81">
        <f>O15*30.2%</f>
        <v>16456.112109899997</v>
      </c>
      <c r="Q15" s="81">
        <f>O15+P15</f>
        <v>70946.5495599</v>
      </c>
      <c r="R15" s="76"/>
    </row>
    <row r="16" spans="1:18" ht="18">
      <c r="A16" s="80" t="s">
        <v>148</v>
      </c>
      <c r="B16" s="80">
        <v>0.25</v>
      </c>
      <c r="C16" s="80">
        <v>2</v>
      </c>
      <c r="D16" s="80">
        <v>722</v>
      </c>
      <c r="E16" s="80">
        <v>1</v>
      </c>
      <c r="F16" s="80">
        <f>D16*E16</f>
        <v>722</v>
      </c>
      <c r="G16" s="80"/>
      <c r="H16" s="81">
        <f>(F16+G16)*50%</f>
        <v>361</v>
      </c>
      <c r="I16" s="81"/>
      <c r="J16" s="81">
        <f>F16+G16+H16</f>
        <v>1083</v>
      </c>
      <c r="K16" s="81">
        <f>J16*6.5%</f>
        <v>70.395</v>
      </c>
      <c r="L16" s="81">
        <f>J16+K16</f>
        <v>1153.395</v>
      </c>
      <c r="M16" s="81">
        <f>L16*6.5%</f>
        <v>74.970675</v>
      </c>
      <c r="N16" s="82">
        <f>L16+M16</f>
        <v>1228.365675</v>
      </c>
      <c r="O16" s="81">
        <f>N16*12</f>
        <v>14740.3881</v>
      </c>
      <c r="P16" s="81">
        <f>O16*30.2%</f>
        <v>4451.5972062</v>
      </c>
      <c r="Q16" s="81">
        <f>O16+P16</f>
        <v>19191.9853062</v>
      </c>
      <c r="R16" s="76"/>
    </row>
    <row r="17" spans="1:18" ht="18">
      <c r="A17" s="83" t="s">
        <v>112</v>
      </c>
      <c r="B17" s="83">
        <f>SUM(B13:B16)</f>
        <v>3.25</v>
      </c>
      <c r="C17" s="83"/>
      <c r="D17" s="83">
        <f aca="true" t="shared" si="1" ref="D17:Q17">SUM(D13:D16)</f>
        <v>8589</v>
      </c>
      <c r="E17" s="83"/>
      <c r="F17" s="83">
        <f t="shared" si="1"/>
        <v>8823.060000000001</v>
      </c>
      <c r="G17" s="83">
        <f t="shared" si="1"/>
        <v>1303.515</v>
      </c>
      <c r="H17" s="83">
        <f t="shared" si="1"/>
        <v>5063.2875</v>
      </c>
      <c r="I17" s="83"/>
      <c r="J17" s="83">
        <f t="shared" si="1"/>
        <v>14862.862500000001</v>
      </c>
      <c r="K17" s="84">
        <f t="shared" si="1"/>
        <v>966.0860625</v>
      </c>
      <c r="L17" s="84">
        <f t="shared" si="1"/>
        <v>15828.948562500002</v>
      </c>
      <c r="M17" s="84">
        <f t="shared" si="1"/>
        <v>1028.8816565625002</v>
      </c>
      <c r="N17" s="83">
        <f t="shared" si="1"/>
        <v>16857.8302190625</v>
      </c>
      <c r="O17" s="84">
        <f t="shared" si="1"/>
        <v>202293.96262875</v>
      </c>
      <c r="P17" s="84">
        <f t="shared" si="1"/>
        <v>61092.77671388251</v>
      </c>
      <c r="Q17" s="84">
        <f t="shared" si="1"/>
        <v>263386.7393426325</v>
      </c>
      <c r="R17" s="76"/>
    </row>
    <row r="18" spans="1:18" ht="18.75">
      <c r="A18" s="279" t="s">
        <v>162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76"/>
    </row>
    <row r="19" spans="1:18" ht="18">
      <c r="A19" s="80" t="s">
        <v>146</v>
      </c>
      <c r="B19" s="80">
        <v>1</v>
      </c>
      <c r="C19" s="80">
        <v>7</v>
      </c>
      <c r="D19" s="80">
        <v>2490</v>
      </c>
      <c r="E19" s="80">
        <v>1</v>
      </c>
      <c r="F19" s="80">
        <f>D19*E19</f>
        <v>2490</v>
      </c>
      <c r="G19" s="81">
        <f>F19*25%</f>
        <v>622.5</v>
      </c>
      <c r="H19" s="80">
        <f>(F19+G19)*50%</f>
        <v>1556.25</v>
      </c>
      <c r="I19" s="80"/>
      <c r="J19" s="81">
        <f>F19+G19+H19</f>
        <v>4668.75</v>
      </c>
      <c r="K19" s="81">
        <f>J19*6.5%</f>
        <v>303.46875</v>
      </c>
      <c r="L19" s="81">
        <f>J19+K19</f>
        <v>4972.21875</v>
      </c>
      <c r="M19" s="81">
        <f>L19*6.5%</f>
        <v>323.19421875</v>
      </c>
      <c r="N19" s="82">
        <f>L19+M19</f>
        <v>5295.41296875</v>
      </c>
      <c r="O19" s="81">
        <f>N19*12</f>
        <v>63544.955625</v>
      </c>
      <c r="P19" s="81">
        <f>O19*30.2%</f>
        <v>19190.57659875</v>
      </c>
      <c r="Q19" s="81">
        <f>O19+P19</f>
        <v>82735.53222375001</v>
      </c>
      <c r="R19" s="76"/>
    </row>
    <row r="20" spans="1:18" ht="18">
      <c r="A20" s="80" t="s">
        <v>147</v>
      </c>
      <c r="B20" s="80">
        <v>1</v>
      </c>
      <c r="C20" s="80">
        <v>7</v>
      </c>
      <c r="D20" s="80">
        <v>2490</v>
      </c>
      <c r="E20" s="80">
        <v>1.094</v>
      </c>
      <c r="F20" s="80">
        <f>D20*E20</f>
        <v>2724.0600000000004</v>
      </c>
      <c r="G20" s="81">
        <f>F20*25%</f>
        <v>681.0150000000001</v>
      </c>
      <c r="H20" s="81">
        <f>(F20+G20)*50%</f>
        <v>1702.5375000000004</v>
      </c>
      <c r="I20" s="81"/>
      <c r="J20" s="81">
        <f>F20+G20+H20</f>
        <v>5107.612500000001</v>
      </c>
      <c r="K20" s="81">
        <f>J20*6.5%</f>
        <v>331.9948125000001</v>
      </c>
      <c r="L20" s="81">
        <f>J20+K20</f>
        <v>5439.607312500001</v>
      </c>
      <c r="M20" s="81">
        <f>L20*6.5%</f>
        <v>353.5744753125001</v>
      </c>
      <c r="N20" s="82">
        <f>L20+M20</f>
        <v>5793.181787812501</v>
      </c>
      <c r="O20" s="81">
        <f>N20*12</f>
        <v>69518.18145375002</v>
      </c>
      <c r="P20" s="81">
        <f>O20*30.2%</f>
        <v>20994.490799032505</v>
      </c>
      <c r="Q20" s="81">
        <f>O20+P20</f>
        <v>90512.67225278252</v>
      </c>
      <c r="R20" s="76"/>
    </row>
    <row r="21" spans="1:18" ht="18">
      <c r="A21" s="80" t="s">
        <v>149</v>
      </c>
      <c r="B21" s="80">
        <v>1</v>
      </c>
      <c r="C21" s="80">
        <v>2</v>
      </c>
      <c r="D21" s="80">
        <v>2887</v>
      </c>
      <c r="E21" s="80">
        <v>1</v>
      </c>
      <c r="F21" s="80">
        <f>D21*E21</f>
        <v>2887</v>
      </c>
      <c r="G21" s="80"/>
      <c r="H21" s="81">
        <f>(D21+G21)*50%</f>
        <v>1443.5</v>
      </c>
      <c r="I21" s="81">
        <v>6</v>
      </c>
      <c r="J21" s="81">
        <v>4003.5</v>
      </c>
      <c r="K21" s="81">
        <f>J21*6.5%</f>
        <v>260.2275</v>
      </c>
      <c r="L21" s="81">
        <f>J21+K21</f>
        <v>4263.7275</v>
      </c>
      <c r="M21" s="81">
        <f>L21*6.5%</f>
        <v>277.1422875</v>
      </c>
      <c r="N21" s="82">
        <f>L21+M21</f>
        <v>4540.8697875</v>
      </c>
      <c r="O21" s="81">
        <f>N21*12</f>
        <v>54490.43745</v>
      </c>
      <c r="P21" s="81">
        <f>O21*30.2%</f>
        <v>16456.112109899997</v>
      </c>
      <c r="Q21" s="81">
        <f>O21+P21</f>
        <v>70946.5495599</v>
      </c>
      <c r="R21" s="76"/>
    </row>
    <row r="22" spans="1:18" ht="18">
      <c r="A22" s="80" t="s">
        <v>148</v>
      </c>
      <c r="B22" s="80">
        <v>0.25</v>
      </c>
      <c r="C22" s="80">
        <v>2</v>
      </c>
      <c r="D22" s="80">
        <v>722</v>
      </c>
      <c r="E22" s="80">
        <v>1</v>
      </c>
      <c r="F22" s="80">
        <f>D22*E22</f>
        <v>722</v>
      </c>
      <c r="G22" s="80"/>
      <c r="H22" s="81">
        <f>(F22+G22)*50%</f>
        <v>361</v>
      </c>
      <c r="I22" s="81"/>
      <c r="J22" s="81">
        <f>F22+G22+H22</f>
        <v>1083</v>
      </c>
      <c r="K22" s="81">
        <f>J22*6.5%</f>
        <v>70.395</v>
      </c>
      <c r="L22" s="81">
        <f>J22+K22</f>
        <v>1153.395</v>
      </c>
      <c r="M22" s="81">
        <f>L22*6.5%</f>
        <v>74.970675</v>
      </c>
      <c r="N22" s="82">
        <f>L22+M22</f>
        <v>1228.365675</v>
      </c>
      <c r="O22" s="81">
        <f>N22*12</f>
        <v>14740.3881</v>
      </c>
      <c r="P22" s="81">
        <f>O22*30.2%</f>
        <v>4451.5972062</v>
      </c>
      <c r="Q22" s="81">
        <f>O22+P22</f>
        <v>19191.9853062</v>
      </c>
      <c r="R22" s="76"/>
    </row>
    <row r="23" spans="1:18" ht="18">
      <c r="A23" s="83" t="s">
        <v>112</v>
      </c>
      <c r="B23" s="83">
        <f>SUM(B19:B22)</f>
        <v>3.25</v>
      </c>
      <c r="C23" s="83"/>
      <c r="D23" s="83">
        <f>SUM(D19:D22)</f>
        <v>8589</v>
      </c>
      <c r="E23" s="83"/>
      <c r="F23" s="83">
        <f>SUM(F19:F22)</f>
        <v>8823.060000000001</v>
      </c>
      <c r="G23" s="83">
        <f>SUM(G19:G22)</f>
        <v>1303.515</v>
      </c>
      <c r="H23" s="84">
        <f>SUM(H19:H22)</f>
        <v>5063.2875</v>
      </c>
      <c r="I23" s="83"/>
      <c r="J23" s="83">
        <f aca="true" t="shared" si="2" ref="J23:Q23">SUM(J19:J22)</f>
        <v>14862.862500000001</v>
      </c>
      <c r="K23" s="84">
        <f t="shared" si="2"/>
        <v>966.0860625</v>
      </c>
      <c r="L23" s="84">
        <f t="shared" si="2"/>
        <v>15828.948562500002</v>
      </c>
      <c r="M23" s="84">
        <f t="shared" si="2"/>
        <v>1028.8816565625002</v>
      </c>
      <c r="N23" s="83">
        <f t="shared" si="2"/>
        <v>16857.8302190625</v>
      </c>
      <c r="O23" s="84">
        <f t="shared" si="2"/>
        <v>202293.96262875</v>
      </c>
      <c r="P23" s="84">
        <f t="shared" si="2"/>
        <v>61092.77671388251</v>
      </c>
      <c r="Q23" s="84">
        <f t="shared" si="2"/>
        <v>263386.7393426325</v>
      </c>
      <c r="R23" s="76"/>
    </row>
    <row r="24" spans="1:18" ht="25.5" customHeight="1">
      <c r="A24" s="85" t="s">
        <v>163</v>
      </c>
      <c r="B24" s="85">
        <f>B11+B17+B23</f>
        <v>9.75</v>
      </c>
      <c r="C24" s="85">
        <f aca="true" t="shared" si="3" ref="C24:Q24">C11+C17+C23</f>
        <v>0</v>
      </c>
      <c r="D24" s="85">
        <f t="shared" si="3"/>
        <v>26320</v>
      </c>
      <c r="E24" s="85">
        <f t="shared" si="3"/>
        <v>0</v>
      </c>
      <c r="F24" s="85">
        <f t="shared" si="3"/>
        <v>27326.480000000003</v>
      </c>
      <c r="G24" s="85">
        <f t="shared" si="3"/>
        <v>4124.870000000001</v>
      </c>
      <c r="H24" s="86">
        <f t="shared" si="3"/>
        <v>15725.675000000001</v>
      </c>
      <c r="I24" s="85">
        <f t="shared" si="3"/>
        <v>0</v>
      </c>
      <c r="J24" s="85">
        <f t="shared" si="3"/>
        <v>46196.02500000001</v>
      </c>
      <c r="K24" s="85">
        <f t="shared" si="3"/>
        <v>3002.741625</v>
      </c>
      <c r="L24" s="85">
        <f t="shared" si="3"/>
        <v>49198.766625000004</v>
      </c>
      <c r="M24" s="85">
        <f t="shared" si="3"/>
        <v>3197.919830625001</v>
      </c>
      <c r="N24" s="85">
        <f t="shared" si="3"/>
        <v>52396.68645562499</v>
      </c>
      <c r="O24" s="85">
        <f t="shared" si="3"/>
        <v>628760.2374675</v>
      </c>
      <c r="P24" s="85">
        <f t="shared" si="3"/>
        <v>189885.59171518503</v>
      </c>
      <c r="Q24" s="86">
        <f t="shared" si="3"/>
        <v>818645.8291826851</v>
      </c>
      <c r="R24" s="76"/>
    </row>
    <row r="25" spans="1:18" ht="18.75">
      <c r="A25" s="278" t="s">
        <v>164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76"/>
    </row>
    <row r="26" spans="1:18" ht="18">
      <c r="A26" s="80" t="s">
        <v>165</v>
      </c>
      <c r="B26" s="80">
        <v>1</v>
      </c>
      <c r="C26" s="80">
        <v>7</v>
      </c>
      <c r="D26" s="80">
        <v>2490</v>
      </c>
      <c r="E26" s="80">
        <v>1</v>
      </c>
      <c r="F26" s="80">
        <f>D26*E26</f>
        <v>2490</v>
      </c>
      <c r="G26" s="80">
        <f>F26*25%</f>
        <v>622.5</v>
      </c>
      <c r="H26" s="80">
        <f>(F26+G26)*50%</f>
        <v>1556.25</v>
      </c>
      <c r="I26" s="80"/>
      <c r="J26" s="80">
        <f>F26+G26+H26</f>
        <v>4668.75</v>
      </c>
      <c r="K26" s="81">
        <f>J26*6.5%</f>
        <v>303.46875</v>
      </c>
      <c r="L26" s="81">
        <f>J26+K26</f>
        <v>4972.21875</v>
      </c>
      <c r="M26" s="81">
        <f>L26*6.5%</f>
        <v>323.19421875</v>
      </c>
      <c r="N26" s="82">
        <f>L26+M26</f>
        <v>5295.41296875</v>
      </c>
      <c r="O26" s="80">
        <f>N26*12</f>
        <v>63544.955625</v>
      </c>
      <c r="P26" s="80">
        <f>O26*30.2%</f>
        <v>19190.57659875</v>
      </c>
      <c r="Q26" s="80">
        <f>O26+P26</f>
        <v>82735.53222375001</v>
      </c>
      <c r="R26" s="76"/>
    </row>
    <row r="27" spans="1:18" ht="18">
      <c r="A27" s="80" t="s">
        <v>148</v>
      </c>
      <c r="B27" s="80">
        <v>0.25</v>
      </c>
      <c r="C27" s="80">
        <v>2</v>
      </c>
      <c r="D27" s="80">
        <v>722</v>
      </c>
      <c r="E27" s="80">
        <v>1</v>
      </c>
      <c r="F27" s="80">
        <f>D27*E27</f>
        <v>722</v>
      </c>
      <c r="G27" s="80"/>
      <c r="H27" s="80">
        <f>(F27+G27)*50%</f>
        <v>361</v>
      </c>
      <c r="I27" s="80"/>
      <c r="J27" s="80">
        <f>F27+G27+H27</f>
        <v>1083</v>
      </c>
      <c r="K27" s="81">
        <f>J27*6.5%</f>
        <v>70.395</v>
      </c>
      <c r="L27" s="81">
        <f>J27+K27</f>
        <v>1153.395</v>
      </c>
      <c r="M27" s="81">
        <f>L27*6.5%</f>
        <v>74.970675</v>
      </c>
      <c r="N27" s="82">
        <f>L27+M27</f>
        <v>1228.365675</v>
      </c>
      <c r="O27" s="80">
        <f>N27*12</f>
        <v>14740.3881</v>
      </c>
      <c r="P27" s="81">
        <f>O27*30.2%</f>
        <v>4451.5972062</v>
      </c>
      <c r="Q27" s="80">
        <f>O27+P27</f>
        <v>19191.9853062</v>
      </c>
      <c r="R27" s="76"/>
    </row>
    <row r="28" spans="1:18" ht="18">
      <c r="A28" s="83" t="s">
        <v>166</v>
      </c>
      <c r="B28" s="83">
        <f aca="true" t="shared" si="4" ref="B28:I28">SUM(B26:B27)</f>
        <v>1.25</v>
      </c>
      <c r="C28" s="83"/>
      <c r="D28" s="83">
        <f t="shared" si="4"/>
        <v>3212</v>
      </c>
      <c r="E28" s="83"/>
      <c r="F28" s="83">
        <f t="shared" si="4"/>
        <v>3212</v>
      </c>
      <c r="G28" s="83">
        <f t="shared" si="4"/>
        <v>622.5</v>
      </c>
      <c r="H28" s="83">
        <f t="shared" si="4"/>
        <v>1917.25</v>
      </c>
      <c r="I28" s="83">
        <f t="shared" si="4"/>
        <v>0</v>
      </c>
      <c r="J28" s="83">
        <f>SUM(J26:J27)</f>
        <v>5751.75</v>
      </c>
      <c r="K28" s="84">
        <f aca="true" t="shared" si="5" ref="K28:Q28">SUM(K26:K27)</f>
        <v>373.86375</v>
      </c>
      <c r="L28" s="84">
        <f t="shared" si="5"/>
        <v>6125.61375</v>
      </c>
      <c r="M28" s="84">
        <f t="shared" si="5"/>
        <v>398.16489375000003</v>
      </c>
      <c r="N28" s="84">
        <f t="shared" si="5"/>
        <v>6523.77864375</v>
      </c>
      <c r="O28" s="84">
        <f t="shared" si="5"/>
        <v>78285.343725</v>
      </c>
      <c r="P28" s="83">
        <f t="shared" si="5"/>
        <v>23642.17380495</v>
      </c>
      <c r="Q28" s="84">
        <f t="shared" si="5"/>
        <v>101927.51752995001</v>
      </c>
      <c r="R28" s="76"/>
    </row>
    <row r="29" spans="1:18" ht="18.75">
      <c r="A29" s="279" t="s">
        <v>167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76"/>
    </row>
    <row r="30" spans="1:18" ht="18">
      <c r="A30" s="80" t="s">
        <v>165</v>
      </c>
      <c r="B30" s="80">
        <v>1</v>
      </c>
      <c r="C30" s="80">
        <v>10</v>
      </c>
      <c r="D30" s="80">
        <v>3043</v>
      </c>
      <c r="E30" s="80">
        <v>1.1</v>
      </c>
      <c r="F30" s="80">
        <f>D30*E30</f>
        <v>3347.3</v>
      </c>
      <c r="G30" s="80">
        <f>F30*25%</f>
        <v>836.825</v>
      </c>
      <c r="H30" s="80">
        <f>(F30+G30)*50%</f>
        <v>2092.0625</v>
      </c>
      <c r="I30" s="80"/>
      <c r="J30" s="80">
        <f>F30+G30+H30</f>
        <v>6276.1875</v>
      </c>
      <c r="K30" s="81">
        <f>J30*6.5%</f>
        <v>407.95218750000004</v>
      </c>
      <c r="L30" s="81">
        <f>J30+K30</f>
        <v>6684.1396875</v>
      </c>
      <c r="M30" s="81">
        <f>L30*6.5%</f>
        <v>434.4690796875</v>
      </c>
      <c r="N30" s="82">
        <f>L30+M30</f>
        <v>7118.6087671875</v>
      </c>
      <c r="O30" s="81">
        <f>N30*12</f>
        <v>85423.30520625</v>
      </c>
      <c r="P30" s="81">
        <f>O30*30.2%</f>
        <v>25797.838172287502</v>
      </c>
      <c r="Q30" s="81">
        <f>O30+P30</f>
        <v>111221.14337853751</v>
      </c>
      <c r="R30" s="76"/>
    </row>
    <row r="31" spans="1:18" ht="18">
      <c r="A31" s="80" t="s">
        <v>148</v>
      </c>
      <c r="B31" s="80">
        <v>0.25</v>
      </c>
      <c r="C31" s="80">
        <v>2</v>
      </c>
      <c r="D31" s="80">
        <v>722</v>
      </c>
      <c r="E31" s="80">
        <v>1</v>
      </c>
      <c r="F31" s="80">
        <f>D31*E31</f>
        <v>722</v>
      </c>
      <c r="G31" s="80"/>
      <c r="H31" s="80">
        <f>(F31+G31)*50%</f>
        <v>361</v>
      </c>
      <c r="I31" s="80"/>
      <c r="J31" s="80">
        <f>F31+G31+H31</f>
        <v>1083</v>
      </c>
      <c r="K31" s="81">
        <f>J31*6.5%</f>
        <v>70.395</v>
      </c>
      <c r="L31" s="81">
        <f>J31+K31</f>
        <v>1153.395</v>
      </c>
      <c r="M31" s="81">
        <f>L31*6.5%</f>
        <v>74.970675</v>
      </c>
      <c r="N31" s="82">
        <f>L31+M31</f>
        <v>1228.365675</v>
      </c>
      <c r="O31" s="81">
        <f>N31*12</f>
        <v>14740.3881</v>
      </c>
      <c r="P31" s="81">
        <f>O31*30.2%</f>
        <v>4451.5972062</v>
      </c>
      <c r="Q31" s="81">
        <f>O31+P31</f>
        <v>19191.9853062</v>
      </c>
      <c r="R31" s="76"/>
    </row>
    <row r="32" spans="1:18" ht="18">
      <c r="A32" s="83" t="s">
        <v>166</v>
      </c>
      <c r="B32" s="83">
        <f>SUM(B30:B31)</f>
        <v>1.25</v>
      </c>
      <c r="C32" s="83"/>
      <c r="D32" s="83">
        <f>SUM(D30:D31)</f>
        <v>3765</v>
      </c>
      <c r="E32" s="83"/>
      <c r="F32" s="83">
        <f aca="true" t="shared" si="6" ref="F32:Q32">SUM(F30:F31)</f>
        <v>4069.3</v>
      </c>
      <c r="G32" s="83">
        <f t="shared" si="6"/>
        <v>836.825</v>
      </c>
      <c r="H32" s="83">
        <f t="shared" si="6"/>
        <v>2453.0625</v>
      </c>
      <c r="I32" s="83">
        <f t="shared" si="6"/>
        <v>0</v>
      </c>
      <c r="J32" s="84">
        <f t="shared" si="6"/>
        <v>7359.1875</v>
      </c>
      <c r="K32" s="84">
        <f t="shared" si="6"/>
        <v>478.3471875</v>
      </c>
      <c r="L32" s="84">
        <f t="shared" si="6"/>
        <v>7837.5346875</v>
      </c>
      <c r="M32" s="84">
        <f t="shared" si="6"/>
        <v>509.4397546875</v>
      </c>
      <c r="N32" s="84">
        <f t="shared" si="6"/>
        <v>8346.9744421875</v>
      </c>
      <c r="O32" s="84">
        <f t="shared" si="6"/>
        <v>100163.69330625</v>
      </c>
      <c r="P32" s="84">
        <f t="shared" si="6"/>
        <v>30249.435378487502</v>
      </c>
      <c r="Q32" s="84">
        <f t="shared" si="6"/>
        <v>130413.12868473752</v>
      </c>
      <c r="R32" s="76"/>
    </row>
    <row r="33" spans="1:18" ht="18.75">
      <c r="A33" s="279" t="s">
        <v>168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76"/>
    </row>
    <row r="34" spans="1:18" ht="18">
      <c r="A34" s="80" t="s">
        <v>165</v>
      </c>
      <c r="B34" s="80">
        <v>1</v>
      </c>
      <c r="C34" s="80">
        <v>7</v>
      </c>
      <c r="D34" s="80">
        <v>2490</v>
      </c>
      <c r="E34" s="80">
        <v>1</v>
      </c>
      <c r="F34" s="80">
        <f>D34*E34</f>
        <v>2490</v>
      </c>
      <c r="G34" s="80">
        <f>F34*25%</f>
        <v>622.5</v>
      </c>
      <c r="H34" s="80">
        <f>(F34+G34)*50%</f>
        <v>1556.25</v>
      </c>
      <c r="I34" s="80"/>
      <c r="J34" s="80">
        <f>F34+G34+H34</f>
        <v>4668.75</v>
      </c>
      <c r="K34" s="81">
        <f>J34*6.5%</f>
        <v>303.46875</v>
      </c>
      <c r="L34" s="81">
        <f>J34+K34</f>
        <v>4972.21875</v>
      </c>
      <c r="M34" s="81">
        <f>L34*6.5%</f>
        <v>323.19421875</v>
      </c>
      <c r="N34" s="82">
        <f>L34+M34</f>
        <v>5295.41296875</v>
      </c>
      <c r="O34" s="81">
        <f>N34*12</f>
        <v>63544.955625</v>
      </c>
      <c r="P34" s="81">
        <f>O34*30.2%</f>
        <v>19190.57659875</v>
      </c>
      <c r="Q34" s="81">
        <f>O34+P34</f>
        <v>82735.53222375001</v>
      </c>
      <c r="R34" s="76"/>
    </row>
    <row r="35" spans="1:18" ht="18">
      <c r="A35" s="80" t="s">
        <v>148</v>
      </c>
      <c r="B35" s="80">
        <v>0.25</v>
      </c>
      <c r="C35" s="80">
        <v>2</v>
      </c>
      <c r="D35" s="80">
        <v>722</v>
      </c>
      <c r="E35" s="80">
        <v>1</v>
      </c>
      <c r="F35" s="80">
        <f>D35*E35</f>
        <v>722</v>
      </c>
      <c r="G35" s="80"/>
      <c r="H35" s="80">
        <f>(F35+G35)*50%</f>
        <v>361</v>
      </c>
      <c r="I35" s="80"/>
      <c r="J35" s="80">
        <f>F35+G35+H35</f>
        <v>1083</v>
      </c>
      <c r="K35" s="81">
        <f>J35*6.5%</f>
        <v>70.395</v>
      </c>
      <c r="L35" s="81">
        <f>J35+K35</f>
        <v>1153.395</v>
      </c>
      <c r="M35" s="81">
        <f>L35*6.5%</f>
        <v>74.970675</v>
      </c>
      <c r="N35" s="82">
        <f>L35+M35</f>
        <v>1228.365675</v>
      </c>
      <c r="O35" s="81">
        <f>N35*12</f>
        <v>14740.3881</v>
      </c>
      <c r="P35" s="81">
        <f>O35*30.2%</f>
        <v>4451.5972062</v>
      </c>
      <c r="Q35" s="81">
        <f>O35+P35</f>
        <v>19191.9853062</v>
      </c>
      <c r="R35" s="76"/>
    </row>
    <row r="36" spans="1:18" ht="18">
      <c r="A36" s="83" t="s">
        <v>166</v>
      </c>
      <c r="B36" s="83">
        <f>SUM(B34:B35)</f>
        <v>1.25</v>
      </c>
      <c r="C36" s="83"/>
      <c r="D36" s="83">
        <f>SUM(D34:D35)</f>
        <v>3212</v>
      </c>
      <c r="E36" s="83"/>
      <c r="F36" s="83">
        <f aca="true" t="shared" si="7" ref="F36:Q36">SUM(F34:F35)</f>
        <v>3212</v>
      </c>
      <c r="G36" s="83">
        <f t="shared" si="7"/>
        <v>622.5</v>
      </c>
      <c r="H36" s="83">
        <f t="shared" si="7"/>
        <v>1917.25</v>
      </c>
      <c r="I36" s="83">
        <f t="shared" si="7"/>
        <v>0</v>
      </c>
      <c r="J36" s="83">
        <f t="shared" si="7"/>
        <v>5751.75</v>
      </c>
      <c r="K36" s="84">
        <f t="shared" si="7"/>
        <v>373.86375</v>
      </c>
      <c r="L36" s="84">
        <f t="shared" si="7"/>
        <v>6125.61375</v>
      </c>
      <c r="M36" s="84">
        <f t="shared" si="7"/>
        <v>398.16489375000003</v>
      </c>
      <c r="N36" s="84">
        <f t="shared" si="7"/>
        <v>6523.77864375</v>
      </c>
      <c r="O36" s="84">
        <f t="shared" si="7"/>
        <v>78285.343725</v>
      </c>
      <c r="P36" s="84">
        <f t="shared" si="7"/>
        <v>23642.17380495</v>
      </c>
      <c r="Q36" s="84">
        <f t="shared" si="7"/>
        <v>101927.51752995001</v>
      </c>
      <c r="R36" s="76"/>
    </row>
    <row r="37" spans="1:18" ht="25.5" customHeight="1">
      <c r="A37" s="85" t="s">
        <v>169</v>
      </c>
      <c r="B37" s="85">
        <f>B28+B32+B36</f>
        <v>3.75</v>
      </c>
      <c r="C37" s="85">
        <f aca="true" t="shared" si="8" ref="C37:Q37">C28+C32+C36</f>
        <v>0</v>
      </c>
      <c r="D37" s="85">
        <f t="shared" si="8"/>
        <v>10189</v>
      </c>
      <c r="E37" s="85">
        <f t="shared" si="8"/>
        <v>0</v>
      </c>
      <c r="F37" s="86">
        <f t="shared" si="8"/>
        <v>10493.3</v>
      </c>
      <c r="G37" s="86">
        <f t="shared" si="8"/>
        <v>2081.825</v>
      </c>
      <c r="H37" s="86">
        <f t="shared" si="8"/>
        <v>6287.5625</v>
      </c>
      <c r="I37" s="85">
        <f t="shared" si="8"/>
        <v>0</v>
      </c>
      <c r="J37" s="85">
        <f t="shared" si="8"/>
        <v>18862.6875</v>
      </c>
      <c r="K37" s="85">
        <f t="shared" si="8"/>
        <v>1226.0746875</v>
      </c>
      <c r="L37" s="85">
        <f t="shared" si="8"/>
        <v>20088.7621875</v>
      </c>
      <c r="M37" s="85">
        <f t="shared" si="8"/>
        <v>1305.7695421875</v>
      </c>
      <c r="N37" s="86">
        <f t="shared" si="8"/>
        <v>21394.5317296875</v>
      </c>
      <c r="O37" s="85">
        <f t="shared" si="8"/>
        <v>256734.38075625</v>
      </c>
      <c r="P37" s="85">
        <f t="shared" si="8"/>
        <v>77533.78298838751</v>
      </c>
      <c r="Q37" s="85">
        <f t="shared" si="8"/>
        <v>334268.1637446375</v>
      </c>
      <c r="R37" s="76"/>
    </row>
    <row r="38" spans="1:18" ht="24.75" customHeight="1">
      <c r="A38" s="85" t="s">
        <v>170</v>
      </c>
      <c r="B38" s="85">
        <f>B24+B37</f>
        <v>13.5</v>
      </c>
      <c r="C38" s="85">
        <f aca="true" t="shared" si="9" ref="C38:Q38">C24+C37</f>
        <v>0</v>
      </c>
      <c r="D38" s="85">
        <f t="shared" si="9"/>
        <v>36509</v>
      </c>
      <c r="E38" s="85">
        <f t="shared" si="9"/>
        <v>0</v>
      </c>
      <c r="F38" s="85">
        <f t="shared" si="9"/>
        <v>37819.78</v>
      </c>
      <c r="G38" s="85">
        <f t="shared" si="9"/>
        <v>6206.695000000001</v>
      </c>
      <c r="H38" s="86">
        <f t="shared" si="9"/>
        <v>22013.237500000003</v>
      </c>
      <c r="I38" s="85">
        <f t="shared" si="9"/>
        <v>0</v>
      </c>
      <c r="J38" s="85">
        <f t="shared" si="9"/>
        <v>65058.71250000001</v>
      </c>
      <c r="K38" s="85">
        <f t="shared" si="9"/>
        <v>4228.8163125</v>
      </c>
      <c r="L38" s="85">
        <f t="shared" si="9"/>
        <v>69287.52881250001</v>
      </c>
      <c r="M38" s="85">
        <f t="shared" si="9"/>
        <v>4503.6893728125015</v>
      </c>
      <c r="N38" s="86">
        <f t="shared" si="9"/>
        <v>73791.2181853125</v>
      </c>
      <c r="O38" s="85">
        <f t="shared" si="9"/>
        <v>885494.61822375</v>
      </c>
      <c r="P38" s="85">
        <f t="shared" si="9"/>
        <v>267419.37470357254</v>
      </c>
      <c r="Q38" s="85">
        <f t="shared" si="9"/>
        <v>1152913.9929273226</v>
      </c>
      <c r="R38" s="76"/>
    </row>
    <row r="39" spans="1:18" ht="18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8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7">
    <mergeCell ref="A25:Q25"/>
    <mergeCell ref="A29:Q29"/>
    <mergeCell ref="A33:Q33"/>
    <mergeCell ref="A3:Q3"/>
    <mergeCell ref="A6:Q6"/>
    <mergeCell ref="A12:Q12"/>
    <mergeCell ref="A18:Q18"/>
  </mergeCells>
  <printOptions/>
  <pageMargins left="0.7" right="0.7" top="0.75" bottom="0.75" header="0.3" footer="0.3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Тугутов</dc:creator>
  <cp:keywords/>
  <dc:description/>
  <cp:lastModifiedBy>1</cp:lastModifiedBy>
  <cp:lastPrinted>2013-02-28T10:54:04Z</cp:lastPrinted>
  <dcterms:created xsi:type="dcterms:W3CDTF">2004-12-22T00:45:04Z</dcterms:created>
  <dcterms:modified xsi:type="dcterms:W3CDTF">2013-03-06T11:39:48Z</dcterms:modified>
  <cp:category/>
  <cp:version/>
  <cp:contentType/>
  <cp:contentStatus/>
</cp:coreProperties>
</file>